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884" activeTab="9"/>
  </bookViews>
  <sheets>
    <sheet name="zał_ nr 1_" sheetId="1" r:id="rId1"/>
    <sheet name="zał_ nr 2_" sheetId="2" r:id="rId2"/>
    <sheet name="zał_ nr 2a_" sheetId="3" r:id="rId3"/>
    <sheet name="zał_ nr 2b_" sheetId="4" r:id="rId4"/>
    <sheet name="zał_ nr 3" sheetId="5" r:id="rId5"/>
    <sheet name="zał_ nr 4" sheetId="6" r:id="rId6"/>
    <sheet name="zał_ nr 5" sheetId="7" r:id="rId7"/>
    <sheet name="zał_ nr 6" sheetId="8" r:id="rId8"/>
    <sheet name="zał_ nr 7" sheetId="9" r:id="rId9"/>
    <sheet name="zał nr 8" sheetId="10" r:id="rId10"/>
  </sheets>
  <definedNames>
    <definedName name="_xlnm.Print_Area" localSheetId="1">'zał_ nr 2_'!$A$3:$F$81</definedName>
  </definedNames>
  <calcPr fullCalcOnLoad="1"/>
</workbook>
</file>

<file path=xl/comments4.xml><?xml version="1.0" encoding="utf-8"?>
<comments xmlns="http://schemas.openxmlformats.org/spreadsheetml/2006/main">
  <authors>
    <author/>
  </authors>
  <commentList>
    <comment ref="F5" authorId="0">
      <text>
        <r>
          <rPr>
            <b/>
            <sz val="8"/>
            <color indexed="8"/>
            <rFont val="Times New Roman"/>
            <family val="1"/>
          </rPr>
          <t xml:space="preserve">Wanda Kwaśnik:
</t>
        </r>
      </text>
    </comment>
  </commentList>
</comments>
</file>

<file path=xl/sharedStrings.xml><?xml version="1.0" encoding="utf-8"?>
<sst xmlns="http://schemas.openxmlformats.org/spreadsheetml/2006/main" count="622" uniqueCount="327">
  <si>
    <t xml:space="preserve">     DOCHODY</t>
  </si>
  <si>
    <t>Dział</t>
  </si>
  <si>
    <t>Źródło dochodów*</t>
  </si>
  <si>
    <t>Ogółem</t>
  </si>
  <si>
    <t>z tego :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</si>
  <si>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</si>
  <si>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</si>
  <si>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</si>
  <si>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</si>
  <si>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</si>
  <si>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010</t>
  </si>
  <si>
    <t>Rolnictwo i łowiectwo</t>
  </si>
  <si>
    <t>Dochody z najmu i dzierżawy składników majątkowych Skarbu Państwa, jednostek samorządu terytorialnego lub innych jednostek  zaliczanych do sektora finansów publicznych oraz innych umów o podobnym charakterze</t>
  </si>
  <si>
    <t>Wpłaty z tytułu odpłatnego nabycia prawa własności oraz prawa użytkowania wieczystego nieruchomości</t>
  </si>
  <si>
    <t>Pozostałe odsetki</t>
  </si>
  <si>
    <t>700</t>
  </si>
  <si>
    <t>Gospodarka mieszkaniowa</t>
  </si>
  <si>
    <t>Wpływy z opłat za zarząd, użytkowanie i użytkowanie wieczyste nieruchomości</t>
  </si>
  <si>
    <t>750</t>
  </si>
  <si>
    <t>Administracja publiczna</t>
  </si>
  <si>
    <t>Wpływy z różnych dochodów</t>
  </si>
  <si>
    <t xml:space="preserve">Dotacje celowe otrzymane z budżetu państwa na realizację zadań bieżących z zakresu administracji rządowej oraz innych zadań zleconych gminie (związkom gmin) ustawami </t>
  </si>
  <si>
    <t xml:space="preserve">Dochody jednostek samorządu terytorialnego związane z realizacją zadań z zakresu administracji rządowej oraz innych zadań zleconych ustawami </t>
  </si>
  <si>
    <t>751</t>
  </si>
  <si>
    <t>Urzędy naczelnych organów władzy państwowej, kontroli i ochrony prawa oraz sądownictwa</t>
  </si>
  <si>
    <t>Dotacje celowe otrzymane z budżetu państwa na realizację zadań bieżących z zakresu administracji rządowej oraz innych zadań zleconych gminie (związkom gmin) ustawami</t>
  </si>
  <si>
    <t>754</t>
  </si>
  <si>
    <t>Bezpieczeństwo publiczne i ochrona przeciwpożarowa</t>
  </si>
  <si>
    <t>756</t>
  </si>
  <si>
    <t>Dochody od osób prawnych, od osób fizycznych i od innych jednostek nie posiadających osobowości prawnej oraz wydatki związane z ich poborem</t>
  </si>
  <si>
    <t>Podatek dochodowy od osób fizycznych</t>
  </si>
  <si>
    <t>Podatek dochodowy od osób prawnych</t>
  </si>
  <si>
    <t>Podatek od nieruchomości</t>
  </si>
  <si>
    <t>Podatek rolny</t>
  </si>
  <si>
    <t>Podatek leśny</t>
  </si>
  <si>
    <t>Podatek od środków transportowych</t>
  </si>
  <si>
    <t>Podatek od działalności gospodarczej osób fizycznych, opłacany w formie karty podatkowej</t>
  </si>
  <si>
    <t>Podatek od spadków i darowizn</t>
  </si>
  <si>
    <t>Wpływy z opłaty skarbowej</t>
  </si>
  <si>
    <t>Wpływy z opłaty targowej</t>
  </si>
  <si>
    <t xml:space="preserve">Wpływy z opłaty eksploatacyjnej </t>
  </si>
  <si>
    <t>Wpływy za wydawanie zezwoleń na sprzedaż alkoholu</t>
  </si>
  <si>
    <t>Podatek od czynności cywilnoprawnych</t>
  </si>
  <si>
    <t>Odsetki od nieterminowych wpłat z tytułu podatków i opłat</t>
  </si>
  <si>
    <t>758</t>
  </si>
  <si>
    <t>Różne rozliczenia</t>
  </si>
  <si>
    <t>Subwencja ogólna z budżetu państwa</t>
  </si>
  <si>
    <t>801</t>
  </si>
  <si>
    <t>Oświata i wychowanie</t>
  </si>
  <si>
    <t>Wpływy z usług</t>
  </si>
  <si>
    <t>Dotacje celowe w ramach programów finansowanych z udziałem środkow europejskich oraz środków, o których mowa w art. 5 ust. 1 pkt 3 oraz ust. 3 pkt 5 i 6 ustawy, lub płatności w ramach budżetu środków europejskich</t>
  </si>
  <si>
    <t>852</t>
  </si>
  <si>
    <t>Pomoc społeczna</t>
  </si>
  <si>
    <t>Dotacje celowe otrzymane z budżetu państwa na realizację własnych zadań bieżących gmin (związków gmin)</t>
  </si>
  <si>
    <t>900</t>
  </si>
  <si>
    <t>Gospodarka komunalna i ochrona środowiska</t>
  </si>
  <si>
    <t>Wpływy z różnych opłat</t>
  </si>
  <si>
    <t>926</t>
  </si>
  <si>
    <t>Kultura fizyczna</t>
  </si>
  <si>
    <t>Dochody ogółem</t>
  </si>
  <si>
    <t>* nazwa źródła dochodów wg nazw paragrafów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</si>
  <si>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</si>
  <si>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Rozdział</t>
  </si>
  <si>
    <t>Nazwa działu i rozdziału</t>
  </si>
  <si>
    <t>01030</t>
  </si>
  <si>
    <t>Izby rolnicze</t>
  </si>
  <si>
    <t>01095</t>
  </si>
  <si>
    <t>Pozostała działalność</t>
  </si>
  <si>
    <t>600</t>
  </si>
  <si>
    <t>Transport i łączność</t>
  </si>
  <si>
    <t>60016</t>
  </si>
  <si>
    <t>Drogi publiczne gminne</t>
  </si>
  <si>
    <t>70005</t>
  </si>
  <si>
    <t>Gospodarka gruntami i nieruchomościami</t>
  </si>
  <si>
    <t>710</t>
  </si>
  <si>
    <t>Działalność usługowa</t>
  </si>
  <si>
    <t>71004</t>
  </si>
  <si>
    <t>Plany zagospodarowania przestrzennego</t>
  </si>
  <si>
    <t>75011</t>
  </si>
  <si>
    <t>Urzędy wojewódzkie</t>
  </si>
  <si>
    <t>75022</t>
  </si>
  <si>
    <t xml:space="preserve">Rady gmin </t>
  </si>
  <si>
    <t>75023</t>
  </si>
  <si>
    <t xml:space="preserve">Urzędy gmin </t>
  </si>
  <si>
    <t>75075</t>
  </si>
  <si>
    <t>Promocja jednostek samorządu terytorialnego</t>
  </si>
  <si>
    <t>75095</t>
  </si>
  <si>
    <t>75101</t>
  </si>
  <si>
    <t>Urzędy naczelnych organów władzy państwowej, kontroli i ochrony prawa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</si>
  <si>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</si>
  <si>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</si>
  <si>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</si>
  <si>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</si>
  <si>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</si>
  <si>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</si>
  <si>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</si>
  <si>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</si>
  <si>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</si>
  <si>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</si>
  <si>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</si>
  <si>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</si>
  <si>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80103</t>
  </si>
  <si>
    <t>Oddziały przedszkolne w szkołach podstawowych</t>
  </si>
  <si>
    <t>80104</t>
  </si>
  <si>
    <t>Przedszkola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</si>
  <si>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</si>
  <si>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</si>
  <si>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</si>
  <si>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</si>
  <si>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</si>
  <si>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</si>
  <si>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80146</t>
  </si>
  <si>
    <t>Dokształcanie i doskonalenie nauczycieli</t>
  </si>
  <si>
    <t>80195</t>
  </si>
  <si>
    <t>851</t>
  </si>
  <si>
    <t>Ochrona zdrowia</t>
  </si>
  <si>
    <t>85131</t>
  </si>
  <si>
    <t>Lecznictwo stomatologiczne</t>
  </si>
  <si>
    <t>85153</t>
  </si>
  <si>
    <t>Zwalczanie narkomanii</t>
  </si>
  <si>
    <t>85154</t>
  </si>
  <si>
    <t>Przeciwdziałanie alkoholizmowi</t>
  </si>
  <si>
    <t>85202</t>
  </si>
  <si>
    <t>Domy pomocy społecznej</t>
  </si>
  <si>
    <t>85212</t>
  </si>
  <si>
    <t>Świadczenia rodzinne, świadczenie z funduszu alimentacyjnego oraz składki na ubezpieczenia emerytalne i rentowe z ubezpieczenia społecznego</t>
  </si>
  <si>
    <t>85213</t>
  </si>
  <si>
    <t xml:space="preserve">Składki na ubezpieczenie zdrowotne opłacane za osoby pobierające niektóre świadczenia z pomocy społecznej, niektóre świadczenia rodzinne oraz za osoby uczestniczące w zajęciach w centrum integracji społecznej </t>
  </si>
  <si>
    <t>85214</t>
  </si>
  <si>
    <t>Zasiłki i pomoc w naturze oraz składki na ubezpieczenia emerytalne i rentowe</t>
  </si>
  <si>
    <t>85215</t>
  </si>
  <si>
    <t>Dodatki mieszkaniowe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</si>
  <si>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</si>
  <si>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</si>
  <si>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</si>
  <si>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</si>
  <si>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</si>
  <si>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</si>
  <si>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85295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</si>
  <si>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</si>
  <si>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</si>
  <si>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</si>
  <si>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</si>
  <si>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</si>
  <si>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</si>
  <si>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</si>
  <si>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</si>
  <si>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90019</t>
  </si>
  <si>
    <t>Wpływy i wydatki związane z gromadzeniem środków z opłat i kar za korzystanie ze środowiska</t>
  </si>
  <si>
    <t>90095</t>
  </si>
  <si>
    <t>921</t>
  </si>
  <si>
    <t>Kultura i ochrona dziedzictwa narodowego</t>
  </si>
  <si>
    <t>92109</t>
  </si>
  <si>
    <t xml:space="preserve"> Domy i ośrodki kultury, świetlice i kluby</t>
  </si>
  <si>
    <t>92116</t>
  </si>
  <si>
    <t>Biblioteki</t>
  </si>
  <si>
    <t>92195</t>
  </si>
  <si>
    <t xml:space="preserve">Kultura fizyczna </t>
  </si>
  <si>
    <t>92605</t>
  </si>
  <si>
    <t xml:space="preserve">Zadania w zakresie kultury fizycznej </t>
  </si>
  <si>
    <t>92695</t>
  </si>
  <si>
    <t>Wydatki ogółem</t>
  </si>
  <si>
    <t>WYDATKI BIEŻĄCE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</si>
  <si>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</si>
  <si>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</si>
  <si>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</si>
  <si>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</si>
  <si>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</si>
  <si>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</si>
  <si>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</si>
  <si>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</si>
  <si>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Domy i ośrodki kultury, świetlice i kluby</t>
  </si>
  <si>
    <t>Zadania w zakresie kultury fizycznej</t>
  </si>
  <si>
    <t>Ogółem wydatki</t>
  </si>
  <si>
    <t>WYDATKI MAJĄTKOWE</t>
  </si>
  <si>
    <t>Inwestycje i zakupy inwestycyjne</t>
  </si>
  <si>
    <t>Zakup i objęcie akcji i udziałów</t>
  </si>
  <si>
    <t>Wniesienie wkładów do spółek prawa handlowego</t>
  </si>
  <si>
    <t>Dotacje</t>
  </si>
  <si>
    <t>programy finansowane z udziałem środków europejskich i innych środków pochodzących ze źródeł zagranicznych niepodlegających zwrotowi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</si>
  <si>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</si>
  <si>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</si>
  <si>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</si>
  <si>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</si>
  <si>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</si>
  <si>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</si>
  <si>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</si>
  <si>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</si>
  <si>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</si>
  <si>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</si>
  <si>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</si>
  <si>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</si>
  <si>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</si>
  <si>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</si>
  <si>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</si>
  <si>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</si>
  <si>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</si>
  <si>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</si>
  <si>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</si>
  <si>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</si>
  <si>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</si>
  <si>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</si>
  <si>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</si>
  <si>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</si>
  <si>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</si>
  <si>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</si>
  <si>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</si>
  <si>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</si>
  <si>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</si>
  <si>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</si>
  <si>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</si>
  <si>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</si>
  <si>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</si>
  <si>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</si>
  <si>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</si>
  <si>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</si>
  <si>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</si>
  <si>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</si>
  <si>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</si>
  <si>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</si>
  <si>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</si>
  <si>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</si>
  <si>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</si>
  <si>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Dochody i wydatki związane z realizacją zadań z zakresu administracji rządowej i innych zleconych odrębnymi ustawami</t>
  </si>
  <si>
    <t>Nazwa zadania</t>
  </si>
  <si>
    <t>Dotacje
ogółem</t>
  </si>
  <si>
    <t xml:space="preserve">Wydatki
ogółem
</t>
  </si>
  <si>
    <t>z tego:</t>
  </si>
  <si>
    <t>wydatki bieżące</t>
  </si>
  <si>
    <t>wydatki majątkowe</t>
  </si>
  <si>
    <t xml:space="preserve">Urzędy naczelnych organów władzy państwowej, kontroli i ochrony prawa </t>
  </si>
  <si>
    <t>Bezpieczeństwo publiczne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</si>
  <si>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</si>
  <si>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</si>
  <si>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z tytułu wydawania zezwoleń na sprzedaż
 napojów alkoholowych oraz wydatki na realizację zadań 
określonych w gminnym programie profilaktyki 
rozwiązywania problemów alkoholowych oraz wydatki na realizację zadań określonych w gminnym programie przeciwdziałania narkomanii</t>
  </si>
  <si>
    <t>Nazwa</t>
  </si>
  <si>
    <t>Kwota</t>
  </si>
  <si>
    <t>I.</t>
  </si>
  <si>
    <t xml:space="preserve">DOCHODY                                                                                                                                                           </t>
  </si>
  <si>
    <t>Wpływy z innych opłat stanowiących dochody jednostek samorządu terytorialnego na podstawie ustaw</t>
  </si>
  <si>
    <t>II.</t>
  </si>
  <si>
    <t>WYDATKI</t>
  </si>
  <si>
    <t>Nazwa instytucji</t>
  </si>
  <si>
    <t>Kwota dotacji</t>
  </si>
  <si>
    <t>Niepubliczna Szkoła Podstawowa w Orszymowie</t>
  </si>
  <si>
    <t>Oddział Przedszkolny w Niepublicznej Szkole Podstawowej w Orszymowie</t>
  </si>
  <si>
    <t>Gminny Ośrodek Kultury w Małej Wsi</t>
  </si>
  <si>
    <t>Gminna Biblioteka Publiczna w Małej Wsi</t>
  </si>
  <si>
    <t>Jednostki sektora finansów publicznych</t>
  </si>
  <si>
    <t>Urząd Gminy w Nowym Duninowie</t>
  </si>
  <si>
    <t>Urząd Miasta Płock</t>
  </si>
  <si>
    <t>Jednostki z poza sektora finansów publicznych</t>
  </si>
  <si>
    <t>Zadanie VI. Zawody wędkarskie</t>
  </si>
  <si>
    <t>Zadanie VII. Zajęcia taneczno - ruchowe dla różnych grup wiekowych</t>
  </si>
  <si>
    <t>x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</si>
  <si>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</si>
  <si>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</si>
  <si>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</si>
  <si>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</si>
  <si>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</si>
  <si>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</si>
  <si>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</si>
  <si>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</si>
  <si>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</si>
  <si>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</si>
  <si>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Gmina Mała Wieś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</si>
  <si>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</si>
  <si>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</si>
  <si>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</si>
  <si>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</si>
  <si>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 xml:space="preserve">     </t>
    </r>
    <r>
      <rPr>
        <sz val="10"/>
        <rFont val="Arial"/>
        <family val="2"/>
      </rPr>
      <t>- ………………….</t>
    </r>
  </si>
  <si>
    <t>Planowane dochody na 2013 r</t>
  </si>
  <si>
    <t>Zadanie I. Organizowanie szkoleń i rozgrywek dla dzieci i młodzieży z terenu gminy Mała Wieś w piłce nożnej oraz uczestnictwo w rozgrywkach organizowanych przez inne jednostki wraz z utrzymaniem i opieką nad boiskiem piłkarskim w Małej Wsi</t>
  </si>
  <si>
    <t>Zadanie V. Rodzinne wyjazdy na basen z nauką pływania</t>
  </si>
  <si>
    <t>Zadanie IV. Rowerowy rajd świętojański</t>
  </si>
  <si>
    <t>Wydatki na zadania inwestycyjne na 2013 rok</t>
  </si>
  <si>
    <t>Wpływy z innych lokalnych opłat pobieranych przez jednostki samorządu terytorialnego
na podstawie odrębnych ustaw</t>
  </si>
  <si>
    <t>400</t>
  </si>
  <si>
    <t>40003</t>
  </si>
  <si>
    <t>40002</t>
  </si>
  <si>
    <t>Wytwarzanie i zaopatrywanie w energie elektryczną gaz i wodę</t>
  </si>
  <si>
    <t>Dostarczanie wody</t>
  </si>
  <si>
    <t>Dostarczanie energii elektrycznej</t>
  </si>
  <si>
    <t>Budowa instalacji fotowoltaicznej</t>
  </si>
  <si>
    <t>Budowa chodnika przy ul. Płońskiej w Małej Wsi</t>
  </si>
  <si>
    <t>Termomodernizacja budynku Urzędu Gminy w Malej Wsi</t>
  </si>
  <si>
    <t xml:space="preserve">Zakup autobusu na potrzeby dowożenia uczniów </t>
  </si>
  <si>
    <t>90001</t>
  </si>
  <si>
    <t>Rewitalizacja skwerku przy ul. Warszawskiej w Małej Wsi</t>
  </si>
  <si>
    <t>§ 950</t>
  </si>
  <si>
    <t>Rozbudowa sieci wodno-kanalizacyjnej przy ul. M. Dąbrowskiej w Małej Wsi</t>
  </si>
  <si>
    <t>500</t>
  </si>
  <si>
    <t>Handel</t>
  </si>
  <si>
    <t>50095</t>
  </si>
  <si>
    <t>Gospodarka sciekowa i ochrona wód</t>
  </si>
  <si>
    <t>85206</t>
  </si>
  <si>
    <t>Wspieranie rodziny</t>
  </si>
  <si>
    <t>Pozostala działalność</t>
  </si>
  <si>
    <t>Gospodarka ściekowa i ochrona wód</t>
  </si>
  <si>
    <t>854</t>
  </si>
  <si>
    <t>85415</t>
  </si>
  <si>
    <t>Pomoc materialna dla uczniów</t>
  </si>
  <si>
    <t>Edukacyjna opieka wychowawcza</t>
  </si>
  <si>
    <t>Dotacje podmiotowe w 2013 r.</t>
  </si>
  <si>
    <t>Planowane wydatki na 2013 r</t>
  </si>
  <si>
    <t>Kwota 2013 r</t>
  </si>
  <si>
    <t>Przychody i rozchody budżetu w 2013 r.</t>
  </si>
  <si>
    <t>Dotacje celowe dla podmiotów zaliczanych i niezaliczanych do sektora finansów publicznych w 2013 r.</t>
  </si>
  <si>
    <t>Zadanie II. Sportowo - Integracyjny Piknik Rodzinny z okazji Dnia Dziecka, Matki i Ojca</t>
  </si>
  <si>
    <t>rok 2013</t>
  </si>
  <si>
    <t>Wytwarzanie i zaopatrywanie w energię elektryczną gaz i wodę</t>
  </si>
  <si>
    <t>Urzędy gmin</t>
  </si>
  <si>
    <t>Zadanie III. "Jesienne biegi przełajowe z okazji Dnia Niepodległości"</t>
  </si>
  <si>
    <t>Modernizacja drogi gminnej wraz z odtworzeniem rowów przy ul. Czereśniowej w Małej Wsi</t>
  </si>
  <si>
    <t>Modernizacja drogi gminnej w Święcicach wraz z odtworzeniem rowów</t>
  </si>
  <si>
    <t>Modernizacja drogi gminnej Nr 290806W Nakwasin - Główczyn</t>
  </si>
  <si>
    <t>Załącznik Nr 1 do Uchwały Nr 185/XXIII/2012 Rady Gminy Mała Wieś</t>
  </si>
  <si>
    <t>z dnia 28 grudnia 2012 r.</t>
  </si>
  <si>
    <t>Załącznik Nr 2 do Uchwały Nr 185/XXIII/2012        Rady Gminy Mała Wieś z dnia 28 grudnia 2012 r.</t>
  </si>
  <si>
    <t>Załącznik Nr 2a do Uchwały Nr 185/XXIII/2012 Rady Gminy Mała Wieś z dnia 28 grudnia 2012 r.</t>
  </si>
  <si>
    <t>Załącznik Nr 2b do Uchwały Nr 185/XXIII/2012 Rady Gminy Mała Wieś z dnia 28 grudnia 2012 r.</t>
  </si>
  <si>
    <t>Załącznik Nr 3 do Uchwały Nr 185/XXIII/2012                 Rady Gminy Mała Wieś z dnia 28 grudnia 2012 r.</t>
  </si>
  <si>
    <t>Załącznik Nr 4 do Uchwały Nr 185/XXIII/2012  Rady Gminy Mała Wieś z dnia 28 grudnia 2012 r.</t>
  </si>
  <si>
    <t>Załącznik Nr 5                                                  do Uchwały Nr 185/XXIII/2012                                Rady Gminy Mała Wieś                                               z dnia 28 grudnia 2012 r.</t>
  </si>
  <si>
    <t>Załącznik Nr 6                                                do Uchwały Nr 185/XXIII/2012                                Rady Gminy Mała Wieś                                               z dnia 28 grudnia 2012 r.</t>
  </si>
  <si>
    <t>Załącznik Nr 7                                              do Uchwały                               Nr 185/XXIII/2012                                Rady Gminy Mała Wieś                                               z dnia 28 grudnia 2012 r.</t>
  </si>
  <si>
    <t>Załącznik Nr 8                                              do Uchwały Nr 185/XXIII/2012                                Rady Gminy Mała Wieś                                               z dnia 28 grudnia 2012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</si>
</sst>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0.0"/>
  </numFmts>
  <fonts count="74"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Arial CE"/>
      <family val="2"/>
    </font>
    <font>
      <b/>
      <sz val="8"/>
      <name val="Times New Roman"/>
      <family val="1"/>
    </font>
    <font>
      <sz val="6"/>
      <name val="Times New Roman"/>
      <family val="1"/>
    </font>
    <font>
      <sz val="6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8"/>
      <name val="Arial"/>
      <family val="2"/>
    </font>
    <font>
      <sz val="10"/>
      <name val="Lucida Sans Unicode"/>
      <family val="2"/>
    </font>
    <font>
      <b/>
      <sz val="10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14"/>
      <name val="Arial CE"/>
      <family val="2"/>
    </font>
    <font>
      <i/>
      <sz val="10"/>
      <name val="Arial CE"/>
      <family val="2"/>
    </font>
    <font>
      <b/>
      <sz val="7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Times New Roman"/>
      <family val="1"/>
    </font>
    <font>
      <b/>
      <sz val="8"/>
      <color indexed="8"/>
      <name val="Times New Roman"/>
      <family val="1"/>
    </font>
    <font>
      <b/>
      <sz val="7"/>
      <name val="Times New Roman"/>
      <family val="1"/>
    </font>
    <font>
      <sz val="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6"/>
      <name val="Times New Roman"/>
      <family val="1"/>
    </font>
    <font>
      <sz val="5"/>
      <name val="Arial CE"/>
      <family val="2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sz val="9"/>
      <name val="Arial CE"/>
      <family val="2"/>
    </font>
    <font>
      <i/>
      <sz val="8"/>
      <name val="Arial"/>
      <family val="2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27" borderId="1" applyNumberFormat="0" applyAlignment="0" applyProtection="0"/>
    <xf numFmtId="9" fontId="0" fillId="0" borderId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2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vertical="center" wrapText="1"/>
    </xf>
    <xf numFmtId="3" fontId="4" fillId="0" borderId="14" xfId="0" applyNumberFormat="1" applyFont="1" applyFill="1" applyBorder="1" applyAlignment="1">
      <alignment/>
    </xf>
    <xf numFmtId="0" fontId="1" fillId="0" borderId="15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7" xfId="0" applyFont="1" applyBorder="1" applyAlignment="1">
      <alignment vertical="center" wrapText="1"/>
    </xf>
    <xf numFmtId="49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49" fontId="1" fillId="0" borderId="11" xfId="0" applyNumberFormat="1" applyFont="1" applyBorder="1" applyAlignment="1">
      <alignment/>
    </xf>
    <xf numFmtId="49" fontId="4" fillId="0" borderId="12" xfId="0" applyNumberFormat="1" applyFont="1" applyFill="1" applyBorder="1" applyAlignment="1">
      <alignment/>
    </xf>
    <xf numFmtId="0" fontId="4" fillId="0" borderId="17" xfId="0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0" fontId="1" fillId="0" borderId="18" xfId="0" applyFont="1" applyFill="1" applyBorder="1" applyAlignment="1">
      <alignment vertical="center" wrapText="1"/>
    </xf>
    <xf numFmtId="3" fontId="1" fillId="0" borderId="11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0" fontId="1" fillId="0" borderId="15" xfId="0" applyFont="1" applyFill="1" applyBorder="1" applyAlignment="1">
      <alignment vertical="center" wrapText="1"/>
    </xf>
    <xf numFmtId="3" fontId="1" fillId="0" borderId="16" xfId="0" applyNumberFormat="1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/>
    </xf>
    <xf numFmtId="0" fontId="1" fillId="0" borderId="17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20" xfId="0" applyBorder="1" applyAlignment="1">
      <alignment/>
    </xf>
    <xf numFmtId="0" fontId="1" fillId="0" borderId="13" xfId="0" applyFont="1" applyBorder="1" applyAlignment="1">
      <alignment vertical="center" wrapText="1"/>
    </xf>
    <xf numFmtId="3" fontId="1" fillId="0" borderId="13" xfId="0" applyNumberFormat="1" applyFont="1" applyBorder="1" applyAlignment="1">
      <alignment/>
    </xf>
    <xf numFmtId="0" fontId="1" fillId="0" borderId="12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20" xfId="0" applyFill="1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33" borderId="11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49" fontId="16" fillId="0" borderId="12" xfId="0" applyNumberFormat="1" applyFont="1" applyBorder="1" applyAlignment="1">
      <alignment/>
    </xf>
    <xf numFmtId="0" fontId="16" fillId="0" borderId="12" xfId="0" applyFont="1" applyBorder="1" applyAlignment="1">
      <alignment vertical="center" wrapText="1"/>
    </xf>
    <xf numFmtId="3" fontId="16" fillId="0" borderId="12" xfId="0" applyNumberFormat="1" applyFont="1" applyBorder="1" applyAlignment="1">
      <alignment/>
    </xf>
    <xf numFmtId="3" fontId="16" fillId="0" borderId="12" xfId="0" applyNumberFormat="1" applyFont="1" applyFill="1" applyBorder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11" fillId="0" borderId="14" xfId="0" applyNumberFormat="1" applyFont="1" applyBorder="1" applyAlignment="1">
      <alignment/>
    </xf>
    <xf numFmtId="49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 vertical="center" wrapText="1"/>
    </xf>
    <xf numFmtId="3" fontId="11" fillId="0" borderId="12" xfId="0" applyNumberFormat="1" applyFont="1" applyBorder="1" applyAlignment="1">
      <alignment/>
    </xf>
    <xf numFmtId="3" fontId="11" fillId="0" borderId="12" xfId="0" applyNumberFormat="1" applyFont="1" applyFill="1" applyBorder="1" applyAlignment="1">
      <alignment/>
    </xf>
    <xf numFmtId="49" fontId="11" fillId="0" borderId="11" xfId="0" applyNumberFormat="1" applyFont="1" applyBorder="1" applyAlignment="1">
      <alignment/>
    </xf>
    <xf numFmtId="49" fontId="11" fillId="0" borderId="13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3" fontId="1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Fill="1" applyBorder="1" applyAlignment="1">
      <alignment/>
    </xf>
    <xf numFmtId="3" fontId="13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3" fillId="0" borderId="0" xfId="0" applyFont="1" applyBorder="1" applyAlignment="1">
      <alignment/>
    </xf>
    <xf numFmtId="0" fontId="11" fillId="0" borderId="12" xfId="0" applyFont="1" applyBorder="1" applyAlignment="1">
      <alignment horizontal="left" vertical="center" wrapText="1"/>
    </xf>
    <xf numFmtId="3" fontId="9" fillId="0" borderId="0" xfId="0" applyNumberFormat="1" applyFont="1" applyAlignment="1">
      <alignment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vertical="center"/>
    </xf>
    <xf numFmtId="3" fontId="0" fillId="0" borderId="0" xfId="0" applyNumberFormat="1" applyAlignment="1">
      <alignment vertical="center"/>
    </xf>
    <xf numFmtId="49" fontId="0" fillId="0" borderId="0" xfId="0" applyNumberFormat="1" applyAlignment="1">
      <alignment horizontal="right"/>
    </xf>
    <xf numFmtId="3" fontId="13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6" fillId="33" borderId="1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9" fontId="16" fillId="0" borderId="17" xfId="0" applyNumberFormat="1" applyFont="1" applyBorder="1" applyAlignment="1">
      <alignment/>
    </xf>
    <xf numFmtId="0" fontId="16" fillId="0" borderId="17" xfId="0" applyFont="1" applyBorder="1" applyAlignment="1">
      <alignment vertical="center" wrapText="1"/>
    </xf>
    <xf numFmtId="49" fontId="11" fillId="0" borderId="14" xfId="0" applyNumberFormat="1" applyFont="1" applyFill="1" applyBorder="1" applyAlignment="1">
      <alignment/>
    </xf>
    <xf numFmtId="49" fontId="11" fillId="0" borderId="17" xfId="0" applyNumberFormat="1" applyFont="1" applyFill="1" applyBorder="1" applyAlignment="1">
      <alignment/>
    </xf>
    <xf numFmtId="0" fontId="11" fillId="0" borderId="17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9" fontId="11" fillId="0" borderId="17" xfId="0" applyNumberFormat="1" applyFont="1" applyBorder="1" applyAlignment="1">
      <alignment/>
    </xf>
    <xf numFmtId="0" fontId="11" fillId="0" borderId="17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right" vertical="top" wrapText="1"/>
    </xf>
    <xf numFmtId="0" fontId="27" fillId="0" borderId="21" xfId="0" applyFont="1" applyBorder="1" applyAlignment="1">
      <alignment vertical="top" wrapText="1"/>
    </xf>
    <xf numFmtId="3" fontId="4" fillId="0" borderId="21" xfId="0" applyNumberFormat="1" applyFont="1" applyBorder="1" applyAlignment="1">
      <alignment vertical="top" wrapText="1"/>
    </xf>
    <xf numFmtId="49" fontId="1" fillId="0" borderId="22" xfId="0" applyNumberFormat="1" applyFont="1" applyBorder="1" applyAlignment="1">
      <alignment horizontal="right" vertical="top" wrapText="1"/>
    </xf>
    <xf numFmtId="0" fontId="28" fillId="0" borderId="22" xfId="0" applyFont="1" applyBorder="1" applyAlignment="1">
      <alignment vertical="top" wrapText="1"/>
    </xf>
    <xf numFmtId="3" fontId="1" fillId="0" borderId="22" xfId="0" applyNumberFormat="1" applyFont="1" applyBorder="1" applyAlignment="1">
      <alignment vertical="top" wrapText="1"/>
    </xf>
    <xf numFmtId="49" fontId="4" fillId="0" borderId="22" xfId="0" applyNumberFormat="1" applyFont="1" applyBorder="1" applyAlignment="1">
      <alignment horizontal="right" vertical="top" wrapText="1"/>
    </xf>
    <xf numFmtId="0" fontId="27" fillId="0" borderId="22" xfId="0" applyFont="1" applyBorder="1" applyAlignment="1">
      <alignment vertical="top" wrapText="1"/>
    </xf>
    <xf numFmtId="3" fontId="4" fillId="0" borderId="22" xfId="0" applyNumberFormat="1" applyFont="1" applyBorder="1" applyAlignment="1">
      <alignment vertical="top" wrapText="1"/>
    </xf>
    <xf numFmtId="3" fontId="1" fillId="0" borderId="19" xfId="0" applyNumberFormat="1" applyFont="1" applyBorder="1" applyAlignment="1">
      <alignment vertical="top" wrapText="1"/>
    </xf>
    <xf numFmtId="3" fontId="4" fillId="0" borderId="10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4" fillId="33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3" fontId="28" fillId="0" borderId="12" xfId="0" applyNumberFormat="1" applyFont="1" applyBorder="1" applyAlignment="1">
      <alignment horizontal="right" vertical="center"/>
    </xf>
    <xf numFmtId="0" fontId="28" fillId="0" borderId="12" xfId="0" applyFont="1" applyBorder="1" applyAlignment="1">
      <alignment vertical="center"/>
    </xf>
    <xf numFmtId="3" fontId="27" fillId="0" borderId="12" xfId="0" applyNumberFormat="1" applyFont="1" applyBorder="1" applyAlignment="1">
      <alignment horizontal="right" vertical="center"/>
    </xf>
    <xf numFmtId="0" fontId="28" fillId="0" borderId="14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3" fontId="28" fillId="0" borderId="11" xfId="0" applyNumberFormat="1" applyFont="1" applyBorder="1" applyAlignment="1">
      <alignment horizontal="right" vertical="center"/>
    </xf>
    <xf numFmtId="0" fontId="28" fillId="0" borderId="11" xfId="0" applyFont="1" applyBorder="1" applyAlignment="1">
      <alignment vertical="center" wrapText="1"/>
    </xf>
    <xf numFmtId="3" fontId="28" fillId="0" borderId="13" xfId="0" applyNumberFormat="1" applyFont="1" applyBorder="1" applyAlignment="1">
      <alignment horizontal="right" vertical="center"/>
    </xf>
    <xf numFmtId="0" fontId="28" fillId="0" borderId="13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12" xfId="0" applyFont="1" applyBorder="1" applyAlignment="1">
      <alignment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3" fontId="32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3" fillId="0" borderId="0" xfId="0" applyFont="1" applyAlignment="1">
      <alignment vertical="center"/>
    </xf>
    <xf numFmtId="3" fontId="0" fillId="0" borderId="0" xfId="0" applyNumberFormat="1" applyAlignment="1">
      <alignment horizontal="right" vertical="center"/>
    </xf>
    <xf numFmtId="0" fontId="3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49" fontId="27" fillId="0" borderId="21" xfId="0" applyNumberFormat="1" applyFont="1" applyBorder="1" applyAlignment="1">
      <alignment horizontal="left" vertical="center"/>
    </xf>
    <xf numFmtId="0" fontId="27" fillId="0" borderId="21" xfId="0" applyFont="1" applyBorder="1" applyAlignment="1">
      <alignment vertical="center" wrapText="1"/>
    </xf>
    <xf numFmtId="3" fontId="27" fillId="0" borderId="21" xfId="0" applyNumberFormat="1" applyFont="1" applyBorder="1" applyAlignment="1">
      <alignment vertical="center"/>
    </xf>
    <xf numFmtId="49" fontId="28" fillId="0" borderId="22" xfId="0" applyNumberFormat="1" applyFont="1" applyBorder="1" applyAlignment="1">
      <alignment horizontal="left" vertical="center"/>
    </xf>
    <xf numFmtId="0" fontId="28" fillId="0" borderId="22" xfId="0" applyFont="1" applyBorder="1" applyAlignment="1">
      <alignment vertical="center" wrapText="1"/>
    </xf>
    <xf numFmtId="3" fontId="28" fillId="0" borderId="22" xfId="0" applyNumberFormat="1" applyFont="1" applyBorder="1" applyAlignment="1">
      <alignment vertical="center"/>
    </xf>
    <xf numFmtId="49" fontId="27" fillId="0" borderId="22" xfId="0" applyNumberFormat="1" applyFont="1" applyBorder="1" applyAlignment="1">
      <alignment horizontal="left" vertical="center"/>
    </xf>
    <xf numFmtId="0" fontId="27" fillId="0" borderId="22" xfId="0" applyFont="1" applyBorder="1" applyAlignment="1">
      <alignment vertical="center" wrapText="1"/>
    </xf>
    <xf numFmtId="3" fontId="27" fillId="0" borderId="2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36" fillId="0" borderId="2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3" fontId="4" fillId="0" borderId="25" xfId="0" applyNumberFormat="1" applyFont="1" applyBorder="1" applyAlignment="1">
      <alignment vertical="center"/>
    </xf>
    <xf numFmtId="0" fontId="36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9" fontId="1" fillId="0" borderId="12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" fillId="0" borderId="14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right" vertical="center"/>
    </xf>
    <xf numFmtId="0" fontId="1" fillId="0" borderId="2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8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3" fontId="37" fillId="0" borderId="14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 wrapText="1"/>
    </xf>
    <xf numFmtId="3" fontId="1" fillId="0" borderId="14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3" fontId="0" fillId="0" borderId="13" xfId="0" applyNumberFormat="1" applyBorder="1" applyAlignment="1">
      <alignment vertical="center"/>
    </xf>
    <xf numFmtId="3" fontId="0" fillId="0" borderId="13" xfId="0" applyNumberFormat="1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3" fontId="21" fillId="0" borderId="12" xfId="0" applyNumberFormat="1" applyFont="1" applyBorder="1" applyAlignment="1">
      <alignment horizontal="right" vertical="center" wrapText="1"/>
    </xf>
    <xf numFmtId="3" fontId="21" fillId="0" borderId="12" xfId="0" applyNumberFormat="1" applyFont="1" applyFill="1" applyBorder="1" applyAlignment="1">
      <alignment horizontal="right" vertical="center" wrapText="1"/>
    </xf>
    <xf numFmtId="3" fontId="22" fillId="0" borderId="12" xfId="0" applyNumberFormat="1" applyFont="1" applyFill="1" applyBorder="1" applyAlignment="1">
      <alignment horizontal="right" vertical="center" wrapText="1"/>
    </xf>
    <xf numFmtId="3" fontId="22" fillId="0" borderId="12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right" vertical="top" wrapText="1"/>
    </xf>
    <xf numFmtId="0" fontId="28" fillId="0" borderId="11" xfId="0" applyFont="1" applyBorder="1" applyAlignment="1">
      <alignment vertical="top" wrapText="1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vertical="center"/>
    </xf>
    <xf numFmtId="3" fontId="1" fillId="0" borderId="19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49" fontId="1" fillId="0" borderId="27" xfId="0" applyNumberFormat="1" applyFont="1" applyFill="1" applyBorder="1" applyAlignment="1">
      <alignment/>
    </xf>
    <xf numFmtId="0" fontId="1" fillId="0" borderId="27" xfId="0" applyFont="1" applyFill="1" applyBorder="1" applyAlignment="1">
      <alignment vertical="center" wrapText="1"/>
    </xf>
    <xf numFmtId="3" fontId="1" fillId="0" borderId="27" xfId="0" applyNumberFormat="1" applyFont="1" applyFill="1" applyBorder="1" applyAlignment="1">
      <alignment/>
    </xf>
    <xf numFmtId="49" fontId="1" fillId="0" borderId="27" xfId="0" applyNumberFormat="1" applyFont="1" applyBorder="1" applyAlignment="1">
      <alignment/>
    </xf>
    <xf numFmtId="0" fontId="1" fillId="0" borderId="27" xfId="0" applyFont="1" applyBorder="1" applyAlignment="1">
      <alignment vertical="center" wrapText="1"/>
    </xf>
    <xf numFmtId="3" fontId="1" fillId="0" borderId="27" xfId="0" applyNumberFormat="1" applyFont="1" applyBorder="1" applyAlignment="1">
      <alignment/>
    </xf>
    <xf numFmtId="0" fontId="1" fillId="0" borderId="0" xfId="0" applyFont="1" applyBorder="1" applyAlignment="1">
      <alignment vertical="center" wrapText="1"/>
    </xf>
    <xf numFmtId="49" fontId="1" fillId="0" borderId="28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49" fontId="4" fillId="0" borderId="27" xfId="0" applyNumberFormat="1" applyFont="1" applyBorder="1" applyAlignment="1">
      <alignment/>
    </xf>
    <xf numFmtId="0" fontId="4" fillId="0" borderId="27" xfId="0" applyFont="1" applyBorder="1" applyAlignment="1">
      <alignment vertical="center" wrapText="1"/>
    </xf>
    <xf numFmtId="3" fontId="4" fillId="0" borderId="27" xfId="0" applyNumberFormat="1" applyFont="1" applyFill="1" applyBorder="1" applyAlignment="1">
      <alignment/>
    </xf>
    <xf numFmtId="49" fontId="1" fillId="0" borderId="30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49" fontId="1" fillId="0" borderId="15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49" fontId="16" fillId="0" borderId="14" xfId="0" applyNumberFormat="1" applyFont="1" applyBorder="1" applyAlignment="1">
      <alignment/>
    </xf>
    <xf numFmtId="49" fontId="11" fillId="0" borderId="27" xfId="0" applyNumberFormat="1" applyFont="1" applyBorder="1" applyAlignment="1">
      <alignment/>
    </xf>
    <xf numFmtId="49" fontId="16" fillId="0" borderId="13" xfId="0" applyNumberFormat="1" applyFont="1" applyBorder="1" applyAlignment="1">
      <alignment/>
    </xf>
    <xf numFmtId="49" fontId="11" fillId="0" borderId="29" xfId="0" applyNumberFormat="1" applyFont="1" applyBorder="1" applyAlignment="1">
      <alignment/>
    </xf>
    <xf numFmtId="49" fontId="11" fillId="0" borderId="31" xfId="0" applyNumberFormat="1" applyFont="1" applyBorder="1" applyAlignment="1">
      <alignment/>
    </xf>
    <xf numFmtId="49" fontId="11" fillId="0" borderId="32" xfId="0" applyNumberFormat="1" applyFont="1" applyBorder="1" applyAlignment="1">
      <alignment/>
    </xf>
    <xf numFmtId="49" fontId="11" fillId="0" borderId="20" xfId="0" applyNumberFormat="1" applyFont="1" applyBorder="1" applyAlignment="1">
      <alignment/>
    </xf>
    <xf numFmtId="0" fontId="28" fillId="0" borderId="22" xfId="0" applyFont="1" applyFill="1" applyBorder="1" applyAlignment="1">
      <alignment vertical="top" wrapText="1"/>
    </xf>
    <xf numFmtId="3" fontId="73" fillId="0" borderId="12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11" fillId="0" borderId="12" xfId="0" applyNumberFormat="1" applyFont="1" applyBorder="1" applyAlignment="1">
      <alignment vertical="center" wrapText="1"/>
    </xf>
    <xf numFmtId="49" fontId="0" fillId="0" borderId="33" xfId="0" applyNumberForma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/>
    </xf>
    <xf numFmtId="4" fontId="8" fillId="0" borderId="0" xfId="0" applyNumberFormat="1" applyFont="1" applyAlignment="1">
      <alignment horizontal="center" vertical="center"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49" fontId="1" fillId="0" borderId="34" xfId="0" applyNumberFormat="1" applyFont="1" applyBorder="1" applyAlignment="1">
      <alignment/>
    </xf>
    <xf numFmtId="49" fontId="4" fillId="0" borderId="35" xfId="0" applyNumberFormat="1" applyFont="1" applyBorder="1" applyAlignment="1">
      <alignment/>
    </xf>
    <xf numFmtId="49" fontId="4" fillId="0" borderId="36" xfId="0" applyNumberFormat="1" applyFont="1" applyBorder="1" applyAlignment="1">
      <alignment/>
    </xf>
    <xf numFmtId="0" fontId="4" fillId="0" borderId="36" xfId="0" applyFont="1" applyBorder="1" applyAlignment="1">
      <alignment vertical="center" wrapText="1"/>
    </xf>
    <xf numFmtId="3" fontId="4" fillId="0" borderId="36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0" fontId="11" fillId="0" borderId="0" xfId="0" applyFont="1" applyBorder="1" applyAlignment="1">
      <alignment wrapText="1"/>
    </xf>
    <xf numFmtId="0" fontId="21" fillId="0" borderId="0" xfId="0" applyFont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35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M122"/>
  <sheetViews>
    <sheetView zoomScalePageLayoutView="0" workbookViewId="0" topLeftCell="A1">
      <selection activeCell="A90" sqref="A90:I120"/>
    </sheetView>
  </sheetViews>
  <sheetFormatPr defaultColWidth="9.140625" defaultRowHeight="12.75"/>
  <cols>
    <col min="1" max="1" width="5.28125" style="0" customWidth="1"/>
    <col min="2" max="2" width="35.8515625" style="0" customWidth="1"/>
    <col min="3" max="3" width="13.7109375" style="0" customWidth="1"/>
    <col min="4" max="4" width="13.28125" style="0" customWidth="1"/>
    <col min="5" max="5" width="12.421875" style="0" customWidth="1"/>
    <col min="6" max="6" width="14.8515625" style="0" customWidth="1"/>
    <col min="7" max="7" width="11.421875" style="0" customWidth="1"/>
    <col min="8" max="8" width="10.00390625" style="0" customWidth="1"/>
    <col min="9" max="9" width="14.7109375" style="0" customWidth="1"/>
    <col min="11" max="11" width="9.7109375" style="220" bestFit="1" customWidth="1"/>
    <col min="12" max="12" width="9.140625" style="220" customWidth="1"/>
    <col min="13" max="13" width="11.7109375" style="0" bestFit="1" customWidth="1"/>
  </cols>
  <sheetData>
    <row r="1" spans="1:9" ht="19.5" customHeight="1">
      <c r="A1" s="1"/>
      <c r="B1" s="2"/>
      <c r="C1" s="1"/>
      <c r="D1" s="1"/>
      <c r="E1" s="1"/>
      <c r="F1" s="302" t="s">
        <v>316</v>
      </c>
      <c r="G1" s="302"/>
      <c r="H1" s="302"/>
      <c r="I1" s="302"/>
    </row>
    <row r="2" spans="1:9" ht="12.75">
      <c r="A2" s="1"/>
      <c r="B2" s="1"/>
      <c r="C2" s="307" t="s">
        <v>0</v>
      </c>
      <c r="D2" s="307"/>
      <c r="E2" s="307"/>
      <c r="F2" s="303" t="s">
        <v>317</v>
      </c>
      <c r="G2" s="303"/>
      <c r="H2" s="303"/>
      <c r="I2" s="303"/>
    </row>
    <row r="3" spans="1:12" s="3" customFormat="1" ht="15" customHeight="1">
      <c r="A3" s="308" t="s">
        <v>1</v>
      </c>
      <c r="B3" s="308" t="s">
        <v>2</v>
      </c>
      <c r="C3" s="309" t="s">
        <v>271</v>
      </c>
      <c r="D3" s="309"/>
      <c r="E3" s="309"/>
      <c r="F3" s="309"/>
      <c r="G3" s="309"/>
      <c r="H3" s="309"/>
      <c r="I3" s="309"/>
      <c r="K3" s="275"/>
      <c r="L3" s="275"/>
    </row>
    <row r="4" spans="1:12" s="3" customFormat="1" ht="15" customHeight="1">
      <c r="A4" s="308"/>
      <c r="B4" s="308"/>
      <c r="C4" s="299" t="s">
        <v>3</v>
      </c>
      <c r="D4" s="300" t="s">
        <v>4</v>
      </c>
      <c r="E4" s="300"/>
      <c r="F4" s="300"/>
      <c r="G4" s="300"/>
      <c r="H4" s="300"/>
      <c r="I4" s="300"/>
      <c r="K4" s="275"/>
      <c r="L4" s="275"/>
    </row>
    <row r="5" spans="1:12" s="3" customFormat="1" ht="15" customHeight="1">
      <c r="A5" s="5"/>
      <c r="B5" s="5"/>
      <c r="C5" s="299"/>
      <c r="D5" s="301" t="s">
        <v>5</v>
      </c>
      <c r="E5" s="304" t="s">
        <v>6</v>
      </c>
      <c r="F5" s="304"/>
      <c r="G5" s="304" t="s">
        <v>7</v>
      </c>
      <c r="H5" s="304" t="s">
        <v>6</v>
      </c>
      <c r="I5" s="304"/>
      <c r="K5" s="275"/>
      <c r="L5" s="275"/>
    </row>
    <row r="6" spans="1:12" s="3" customFormat="1" ht="75.75" customHeight="1">
      <c r="A6" s="5"/>
      <c r="B6" s="7"/>
      <c r="C6" s="299"/>
      <c r="D6" s="301"/>
      <c r="E6" s="6" t="s">
        <v>8</v>
      </c>
      <c r="F6" s="8" t="s">
        <v>9</v>
      </c>
      <c r="G6" s="304"/>
      <c r="H6" s="4" t="s">
        <v>8</v>
      </c>
      <c r="I6" s="8" t="s">
        <v>9</v>
      </c>
      <c r="K6" s="275"/>
      <c r="L6" s="275"/>
    </row>
    <row r="7" spans="1:12" s="10" customFormat="1" ht="7.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K7" s="276"/>
      <c r="L7" s="276"/>
    </row>
    <row r="8" spans="1:9" ht="27" customHeight="1">
      <c r="A8" s="11" t="s">
        <v>10</v>
      </c>
      <c r="B8" s="12" t="s">
        <v>11</v>
      </c>
      <c r="C8" s="13">
        <f>SUM(C9:C11)</f>
        <v>3653</v>
      </c>
      <c r="D8" s="13">
        <f aca="true" t="shared" si="0" ref="D8:I8">SUM(D9:D11)</f>
        <v>1953</v>
      </c>
      <c r="E8" s="13">
        <f t="shared" si="0"/>
        <v>0</v>
      </c>
      <c r="F8" s="13">
        <f t="shared" si="0"/>
        <v>0</v>
      </c>
      <c r="G8" s="13">
        <f t="shared" si="0"/>
        <v>1700</v>
      </c>
      <c r="H8" s="13">
        <f t="shared" si="0"/>
        <v>0</v>
      </c>
      <c r="I8" s="13">
        <f t="shared" si="0"/>
        <v>0</v>
      </c>
    </row>
    <row r="9" spans="1:9" ht="83.25" customHeight="1">
      <c r="A9" s="11"/>
      <c r="B9" s="14" t="s">
        <v>12</v>
      </c>
      <c r="C9" s="15">
        <v>1853</v>
      </c>
      <c r="D9" s="16">
        <v>1853</v>
      </c>
      <c r="E9" s="16">
        <v>0</v>
      </c>
      <c r="F9" s="16">
        <v>0</v>
      </c>
      <c r="G9" s="16">
        <v>0</v>
      </c>
      <c r="H9" s="16">
        <v>0</v>
      </c>
      <c r="I9" s="17">
        <v>0</v>
      </c>
    </row>
    <row r="10" spans="1:9" ht="44.25" customHeight="1">
      <c r="A10" s="18"/>
      <c r="B10" s="14" t="s">
        <v>13</v>
      </c>
      <c r="C10" s="15">
        <f>D10+G10</f>
        <v>1700</v>
      </c>
      <c r="D10" s="16"/>
      <c r="E10" s="16"/>
      <c r="F10" s="16"/>
      <c r="G10" s="16">
        <v>1700</v>
      </c>
      <c r="H10" s="16"/>
      <c r="I10" s="17"/>
    </row>
    <row r="11" spans="1:9" ht="21" customHeight="1">
      <c r="A11" s="19"/>
      <c r="B11" s="14" t="s">
        <v>14</v>
      </c>
      <c r="C11" s="15">
        <f>D11+G11</f>
        <v>100</v>
      </c>
      <c r="D11" s="16">
        <v>100</v>
      </c>
      <c r="E11" s="16">
        <v>0</v>
      </c>
      <c r="F11" s="16">
        <v>0</v>
      </c>
      <c r="G11" s="16">
        <v>0</v>
      </c>
      <c r="H11" s="16">
        <v>0</v>
      </c>
      <c r="I11" s="17">
        <v>0</v>
      </c>
    </row>
    <row r="12" spans="1:9" ht="19.5" customHeight="1">
      <c r="A12" s="20" t="s">
        <v>15</v>
      </c>
      <c r="B12" s="21" t="s">
        <v>16</v>
      </c>
      <c r="C12" s="13">
        <f>SUM(C13:C16)</f>
        <v>69789</v>
      </c>
      <c r="D12" s="13">
        <f aca="true" t="shared" si="1" ref="D12:I12">SUM(D13:D16)</f>
        <v>44846</v>
      </c>
      <c r="E12" s="13">
        <f t="shared" si="1"/>
        <v>0</v>
      </c>
      <c r="F12" s="13">
        <f t="shared" si="1"/>
        <v>0</v>
      </c>
      <c r="G12" s="13">
        <f t="shared" si="1"/>
        <v>24943</v>
      </c>
      <c r="H12" s="13">
        <f t="shared" si="1"/>
        <v>0</v>
      </c>
      <c r="I12" s="13">
        <f t="shared" si="1"/>
        <v>0</v>
      </c>
    </row>
    <row r="13" spans="1:9" ht="28.5" customHeight="1">
      <c r="A13" s="25"/>
      <c r="B13" s="14" t="s">
        <v>17</v>
      </c>
      <c r="C13" s="15">
        <f>D13+G13</f>
        <v>27009</v>
      </c>
      <c r="D13" s="16">
        <v>27009</v>
      </c>
      <c r="E13" s="16">
        <v>0</v>
      </c>
      <c r="F13" s="16">
        <v>0</v>
      </c>
      <c r="G13" s="16">
        <v>0</v>
      </c>
      <c r="H13" s="16">
        <v>0</v>
      </c>
      <c r="I13" s="17">
        <v>0</v>
      </c>
    </row>
    <row r="14" spans="1:12" s="26" customFormat="1" ht="76.5" customHeight="1">
      <c r="A14" s="245"/>
      <c r="B14" s="246" t="s">
        <v>12</v>
      </c>
      <c r="C14" s="244">
        <f>D14+G14</f>
        <v>14337</v>
      </c>
      <c r="D14" s="247">
        <v>14337</v>
      </c>
      <c r="E14" s="247">
        <v>0</v>
      </c>
      <c r="F14" s="247">
        <v>0</v>
      </c>
      <c r="G14" s="247">
        <v>0</v>
      </c>
      <c r="H14" s="247">
        <v>0</v>
      </c>
      <c r="I14" s="247">
        <v>0</v>
      </c>
      <c r="K14" s="277"/>
      <c r="L14" s="277"/>
    </row>
    <row r="15" spans="1:12" s="26" customFormat="1" ht="39" customHeight="1">
      <c r="A15" s="250"/>
      <c r="B15" s="246" t="s">
        <v>13</v>
      </c>
      <c r="C15" s="244">
        <f>D15+G15</f>
        <v>24943</v>
      </c>
      <c r="D15" s="247"/>
      <c r="E15" s="247"/>
      <c r="F15" s="247"/>
      <c r="G15" s="247">
        <v>24943</v>
      </c>
      <c r="H15" s="247"/>
      <c r="I15" s="247"/>
      <c r="K15" s="277"/>
      <c r="L15" s="277"/>
    </row>
    <row r="16" spans="1:12" s="26" customFormat="1" ht="18.75" customHeight="1">
      <c r="A16" s="249"/>
      <c r="B16" s="248" t="s">
        <v>14</v>
      </c>
      <c r="C16" s="34">
        <f>D16+G16</f>
        <v>3500</v>
      </c>
      <c r="D16" s="238">
        <v>3500</v>
      </c>
      <c r="E16" s="238">
        <v>0</v>
      </c>
      <c r="F16" s="238">
        <v>0</v>
      </c>
      <c r="G16" s="238">
        <v>0</v>
      </c>
      <c r="H16" s="238">
        <v>0</v>
      </c>
      <c r="I16" s="239">
        <v>0</v>
      </c>
      <c r="K16" s="277"/>
      <c r="L16" s="277"/>
    </row>
    <row r="17" spans="1:12" s="31" customFormat="1" ht="24.75" customHeight="1">
      <c r="A17" s="28" t="s">
        <v>18</v>
      </c>
      <c r="B17" s="29" t="s">
        <v>19</v>
      </c>
      <c r="C17" s="30">
        <f>SUM(C18:C20)</f>
        <v>44791</v>
      </c>
      <c r="D17" s="30">
        <f aca="true" t="shared" si="2" ref="D17:I17">SUM(D18:D20)</f>
        <v>44791</v>
      </c>
      <c r="E17" s="30">
        <f t="shared" si="2"/>
        <v>43691</v>
      </c>
      <c r="F17" s="30">
        <f t="shared" si="2"/>
        <v>0</v>
      </c>
      <c r="G17" s="30">
        <f t="shared" si="2"/>
        <v>0</v>
      </c>
      <c r="H17" s="30">
        <f t="shared" si="2"/>
        <v>0</v>
      </c>
      <c r="I17" s="30">
        <f t="shared" si="2"/>
        <v>0</v>
      </c>
      <c r="K17" s="278"/>
      <c r="L17" s="278"/>
    </row>
    <row r="18" spans="1:12" s="31" customFormat="1" ht="21.75" customHeight="1">
      <c r="A18" s="32"/>
      <c r="B18" s="33" t="s">
        <v>20</v>
      </c>
      <c r="C18" s="34">
        <f>D18</f>
        <v>1000</v>
      </c>
      <c r="D18" s="35">
        <v>1000</v>
      </c>
      <c r="E18" s="35">
        <v>0</v>
      </c>
      <c r="F18" s="35">
        <v>0</v>
      </c>
      <c r="G18" s="35">
        <v>0</v>
      </c>
      <c r="H18" s="35">
        <v>0</v>
      </c>
      <c r="I18" s="34">
        <v>0</v>
      </c>
      <c r="K18" s="278"/>
      <c r="L18" s="278"/>
    </row>
    <row r="19" spans="1:12" s="31" customFormat="1" ht="57.75" customHeight="1">
      <c r="A19" s="36"/>
      <c r="B19" s="37" t="s">
        <v>21</v>
      </c>
      <c r="C19" s="15">
        <f>D19+G19</f>
        <v>43691</v>
      </c>
      <c r="D19" s="38">
        <f>E19</f>
        <v>43691</v>
      </c>
      <c r="E19" s="38">
        <v>43691</v>
      </c>
      <c r="F19" s="38">
        <v>0</v>
      </c>
      <c r="G19" s="38">
        <v>0</v>
      </c>
      <c r="H19" s="38">
        <v>0</v>
      </c>
      <c r="I19" s="15">
        <v>0</v>
      </c>
      <c r="K19" s="278"/>
      <c r="L19" s="278"/>
    </row>
    <row r="20" spans="1:12" s="31" customFormat="1" ht="54" customHeight="1">
      <c r="A20" s="36"/>
      <c r="B20" s="37" t="s">
        <v>22</v>
      </c>
      <c r="C20" s="15">
        <f>D20+G20</f>
        <v>100</v>
      </c>
      <c r="D20" s="38">
        <v>100</v>
      </c>
      <c r="E20" s="38">
        <v>0</v>
      </c>
      <c r="F20" s="38">
        <v>0</v>
      </c>
      <c r="G20" s="38">
        <v>0</v>
      </c>
      <c r="H20" s="38">
        <v>0</v>
      </c>
      <c r="I20" s="15">
        <v>0</v>
      </c>
      <c r="K20" s="278"/>
      <c r="L20" s="278"/>
    </row>
    <row r="21" spans="1:12" s="31" customFormat="1" ht="58.5" customHeight="1">
      <c r="A21" s="28" t="s">
        <v>23</v>
      </c>
      <c r="B21" s="39" t="s">
        <v>24</v>
      </c>
      <c r="C21" s="13">
        <f>C22</f>
        <v>1086</v>
      </c>
      <c r="D21" s="13">
        <f aca="true" t="shared" si="3" ref="D21:I21">D22</f>
        <v>1086</v>
      </c>
      <c r="E21" s="13">
        <f t="shared" si="3"/>
        <v>1086</v>
      </c>
      <c r="F21" s="13">
        <f t="shared" si="3"/>
        <v>0</v>
      </c>
      <c r="G21" s="13">
        <f t="shared" si="3"/>
        <v>0</v>
      </c>
      <c r="H21" s="13">
        <f t="shared" si="3"/>
        <v>0</v>
      </c>
      <c r="I21" s="13">
        <f t="shared" si="3"/>
        <v>0</v>
      </c>
      <c r="K21" s="278"/>
      <c r="L21" s="278"/>
    </row>
    <row r="22" spans="1:12" s="31" customFormat="1" ht="68.25" customHeight="1">
      <c r="A22" s="40"/>
      <c r="B22" s="41" t="s">
        <v>25</v>
      </c>
      <c r="C22" s="23">
        <f>D22</f>
        <v>1086</v>
      </c>
      <c r="D22" s="42">
        <f>E22</f>
        <v>1086</v>
      </c>
      <c r="E22" s="42">
        <v>1086</v>
      </c>
      <c r="F22" s="42"/>
      <c r="G22" s="42"/>
      <c r="H22" s="42"/>
      <c r="I22" s="23"/>
      <c r="K22" s="278"/>
      <c r="L22" s="278"/>
    </row>
    <row r="23" spans="1:12" s="45" customFormat="1" ht="28.5" customHeight="1">
      <c r="A23" s="43" t="s">
        <v>26</v>
      </c>
      <c r="B23" s="39" t="s">
        <v>27</v>
      </c>
      <c r="C23" s="13">
        <f>SUM(C24)</f>
        <v>1000</v>
      </c>
      <c r="D23" s="13">
        <f aca="true" t="shared" si="4" ref="D23:I23">SUM(D24)</f>
        <v>1000</v>
      </c>
      <c r="E23" s="13">
        <f t="shared" si="4"/>
        <v>1000</v>
      </c>
      <c r="F23" s="13">
        <f t="shared" si="4"/>
        <v>0</v>
      </c>
      <c r="G23" s="13">
        <f t="shared" si="4"/>
        <v>0</v>
      </c>
      <c r="H23" s="13">
        <f t="shared" si="4"/>
        <v>0</v>
      </c>
      <c r="I23" s="13">
        <f t="shared" si="4"/>
        <v>0</v>
      </c>
      <c r="K23" s="221"/>
      <c r="L23" s="221"/>
    </row>
    <row r="24" spans="1:12" s="45" customFormat="1" ht="58.5" customHeight="1">
      <c r="A24" s="242"/>
      <c r="B24" s="243" t="s">
        <v>21</v>
      </c>
      <c r="C24" s="244">
        <f>D24</f>
        <v>1000</v>
      </c>
      <c r="D24" s="244">
        <f>E24</f>
        <v>1000</v>
      </c>
      <c r="E24" s="244">
        <v>1000</v>
      </c>
      <c r="F24" s="244">
        <v>0</v>
      </c>
      <c r="G24" s="244">
        <v>0</v>
      </c>
      <c r="H24" s="244">
        <v>0</v>
      </c>
      <c r="I24" s="244">
        <v>0</v>
      </c>
      <c r="K24" s="221"/>
      <c r="L24" s="221"/>
    </row>
    <row r="25" spans="1:13" ht="51">
      <c r="A25" s="251" t="s">
        <v>28</v>
      </c>
      <c r="B25" s="252" t="s">
        <v>29</v>
      </c>
      <c r="C25" s="253">
        <f>SUM(C26:C40)</f>
        <v>5041450</v>
      </c>
      <c r="D25" s="253">
        <f aca="true" t="shared" si="5" ref="D25:I25">SUM(D26:D40)</f>
        <v>5041450</v>
      </c>
      <c r="E25" s="253">
        <f t="shared" si="5"/>
        <v>0</v>
      </c>
      <c r="F25" s="253">
        <f t="shared" si="5"/>
        <v>0</v>
      </c>
      <c r="G25" s="253">
        <f t="shared" si="5"/>
        <v>0</v>
      </c>
      <c r="H25" s="253">
        <f t="shared" si="5"/>
        <v>0</v>
      </c>
      <c r="I25" s="253">
        <f t="shared" si="5"/>
        <v>0</v>
      </c>
      <c r="M25" s="220"/>
    </row>
    <row r="26" spans="1:13" ht="18.75" customHeight="1">
      <c r="A26" s="27"/>
      <c r="B26" s="50" t="s">
        <v>30</v>
      </c>
      <c r="C26" s="34">
        <f>D26</f>
        <v>1913976</v>
      </c>
      <c r="D26" s="51">
        <v>1913976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M26" s="220"/>
    </row>
    <row r="27" spans="1:13" ht="17.25" customHeight="1">
      <c r="A27" s="27"/>
      <c r="B27" s="47" t="s">
        <v>31</v>
      </c>
      <c r="C27" s="15">
        <f>D27</f>
        <v>20000</v>
      </c>
      <c r="D27" s="24">
        <v>20000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M27" s="220"/>
    </row>
    <row r="28" spans="1:13" ht="15" customHeight="1">
      <c r="A28" s="27"/>
      <c r="B28" s="47" t="s">
        <v>32</v>
      </c>
      <c r="C28" s="15">
        <f>D28</f>
        <v>1451317</v>
      </c>
      <c r="D28" s="24">
        <f>1100443+350874</f>
        <v>1451317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M28" s="220"/>
    </row>
    <row r="29" spans="1:13" ht="15" customHeight="1">
      <c r="A29" s="27"/>
      <c r="B29" s="47" t="s">
        <v>33</v>
      </c>
      <c r="C29" s="15">
        <f aca="true" t="shared" si="6" ref="C29:C40">D29</f>
        <v>820071</v>
      </c>
      <c r="D29" s="24">
        <f>49657+786816-16402</f>
        <v>820071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M29" s="220"/>
    </row>
    <row r="30" spans="1:13" ht="15" customHeight="1">
      <c r="A30" s="27"/>
      <c r="B30" s="48" t="s">
        <v>34</v>
      </c>
      <c r="C30" s="15">
        <f t="shared" si="6"/>
        <v>53246</v>
      </c>
      <c r="D30" s="17">
        <f>34745+18501</f>
        <v>53246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M30" s="220"/>
    </row>
    <row r="31" spans="1:13" s="49" customFormat="1" ht="15" customHeight="1">
      <c r="A31" s="27"/>
      <c r="B31" s="47" t="s">
        <v>35</v>
      </c>
      <c r="C31" s="15">
        <f t="shared" si="6"/>
        <v>75540</v>
      </c>
      <c r="D31" s="24">
        <f>14494+60328+718</f>
        <v>75540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K31" s="279"/>
      <c r="L31" s="279"/>
      <c r="M31" s="220"/>
    </row>
    <row r="32" spans="1:12" s="49" customFormat="1" ht="39" customHeight="1">
      <c r="A32" s="27"/>
      <c r="B32" s="47" t="s">
        <v>36</v>
      </c>
      <c r="C32" s="15">
        <f t="shared" si="6"/>
        <v>15000</v>
      </c>
      <c r="D32" s="24">
        <v>15000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K32" s="279"/>
      <c r="L32" s="279"/>
    </row>
    <row r="33" spans="1:9" ht="20.25" customHeight="1">
      <c r="A33" s="27"/>
      <c r="B33" s="50" t="s">
        <v>37</v>
      </c>
      <c r="C33" s="15">
        <f t="shared" si="6"/>
        <v>60000</v>
      </c>
      <c r="D33" s="51">
        <v>60000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</row>
    <row r="34" spans="1:9" ht="18" customHeight="1">
      <c r="A34" s="27"/>
      <c r="B34" s="47" t="s">
        <v>38</v>
      </c>
      <c r="C34" s="15">
        <f t="shared" si="6"/>
        <v>20000</v>
      </c>
      <c r="D34" s="24">
        <v>20000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</row>
    <row r="35" spans="1:9" ht="20.25" customHeight="1">
      <c r="A35" s="27"/>
      <c r="B35" s="47" t="s">
        <v>39</v>
      </c>
      <c r="C35" s="15">
        <f t="shared" si="6"/>
        <v>18000</v>
      </c>
      <c r="D35" s="24">
        <v>18000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</row>
    <row r="36" spans="1:9" ht="20.25" customHeight="1">
      <c r="A36" s="19"/>
      <c r="B36" s="47" t="s">
        <v>40</v>
      </c>
      <c r="C36" s="15">
        <f t="shared" si="6"/>
        <v>15000</v>
      </c>
      <c r="D36" s="24">
        <v>15000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</row>
    <row r="37" spans="1:9" ht="32.25" customHeight="1">
      <c r="A37" s="25"/>
      <c r="B37" s="52" t="s">
        <v>41</v>
      </c>
      <c r="C37" s="15">
        <f t="shared" si="6"/>
        <v>85000</v>
      </c>
      <c r="D37" s="24">
        <v>85000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</row>
    <row r="38" spans="1:9" ht="60" customHeight="1">
      <c r="A38" s="27"/>
      <c r="B38" s="52" t="s">
        <v>276</v>
      </c>
      <c r="C38" s="15">
        <f t="shared" si="6"/>
        <v>430000</v>
      </c>
      <c r="D38" s="24">
        <v>430000</v>
      </c>
      <c r="E38" s="24"/>
      <c r="F38" s="24"/>
      <c r="G38" s="24"/>
      <c r="H38" s="24"/>
      <c r="I38" s="24"/>
    </row>
    <row r="39" spans="1:9" ht="23.25" customHeight="1">
      <c r="A39" s="27"/>
      <c r="B39" s="47" t="s">
        <v>42</v>
      </c>
      <c r="C39" s="15">
        <f t="shared" si="6"/>
        <v>54000</v>
      </c>
      <c r="D39" s="24">
        <f>1000+53000</f>
        <v>54000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</row>
    <row r="40" spans="1:9" ht="27.75" customHeight="1">
      <c r="A40" s="19"/>
      <c r="B40" s="47" t="s">
        <v>43</v>
      </c>
      <c r="C40" s="23">
        <f t="shared" si="6"/>
        <v>10300</v>
      </c>
      <c r="D40" s="24">
        <v>10300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</row>
    <row r="41" spans="1:9" ht="27.75" customHeight="1">
      <c r="A41" s="285"/>
      <c r="B41" s="248"/>
      <c r="C41" s="283"/>
      <c r="D41" s="284"/>
      <c r="E41" s="284"/>
      <c r="F41" s="284"/>
      <c r="G41" s="284"/>
      <c r="H41" s="284"/>
      <c r="I41" s="284"/>
    </row>
    <row r="42" spans="1:9" ht="27.75" customHeight="1">
      <c r="A42" s="290"/>
      <c r="B42" s="248"/>
      <c r="C42" s="283"/>
      <c r="D42" s="284"/>
      <c r="E42" s="284"/>
      <c r="F42" s="284"/>
      <c r="G42" s="284"/>
      <c r="H42" s="284"/>
      <c r="I42" s="284"/>
    </row>
    <row r="43" spans="1:9" ht="19.5" customHeight="1">
      <c r="A43" s="287" t="s">
        <v>44</v>
      </c>
      <c r="B43" s="288" t="s">
        <v>45</v>
      </c>
      <c r="C43" s="289">
        <f>SUM(C44:C45)</f>
        <v>8747957</v>
      </c>
      <c r="D43" s="289">
        <f aca="true" t="shared" si="7" ref="D43:I43">SUM(D44:D45)</f>
        <v>8747957</v>
      </c>
      <c r="E43" s="289">
        <f t="shared" si="7"/>
        <v>0</v>
      </c>
      <c r="F43" s="289">
        <f t="shared" si="7"/>
        <v>0</v>
      </c>
      <c r="G43" s="289">
        <f t="shared" si="7"/>
        <v>0</v>
      </c>
      <c r="H43" s="289">
        <f t="shared" si="7"/>
        <v>0</v>
      </c>
      <c r="I43" s="289">
        <f t="shared" si="7"/>
        <v>0</v>
      </c>
    </row>
    <row r="44" spans="1:9" ht="19.5" customHeight="1">
      <c r="A44" s="245"/>
      <c r="B44" s="246" t="s">
        <v>14</v>
      </c>
      <c r="C44" s="244">
        <f>D44+G44</f>
        <v>60000</v>
      </c>
      <c r="D44" s="244">
        <v>60000</v>
      </c>
      <c r="E44" s="247">
        <v>0</v>
      </c>
      <c r="F44" s="247">
        <v>0</v>
      </c>
      <c r="G44" s="247">
        <v>0</v>
      </c>
      <c r="H44" s="247">
        <v>0</v>
      </c>
      <c r="I44" s="247">
        <v>0</v>
      </c>
    </row>
    <row r="45" spans="1:9" ht="19.5" customHeight="1">
      <c r="A45" s="254"/>
      <c r="B45" s="246" t="s">
        <v>46</v>
      </c>
      <c r="C45" s="244">
        <f>D45+G45</f>
        <v>8687957</v>
      </c>
      <c r="D45" s="247">
        <v>8687957</v>
      </c>
      <c r="E45" s="247">
        <v>0</v>
      </c>
      <c r="F45" s="247">
        <v>0</v>
      </c>
      <c r="G45" s="247">
        <v>0</v>
      </c>
      <c r="H45" s="247">
        <v>0</v>
      </c>
      <c r="I45" s="247">
        <v>0</v>
      </c>
    </row>
    <row r="46" spans="1:9" ht="16.5" customHeight="1">
      <c r="A46" s="20" t="s">
        <v>47</v>
      </c>
      <c r="B46" s="241" t="s">
        <v>48</v>
      </c>
      <c r="C46" s="255">
        <f aca="true" t="shared" si="8" ref="C46:I46">SUM(C47:C47)</f>
        <v>56350</v>
      </c>
      <c r="D46" s="255">
        <f t="shared" si="8"/>
        <v>56350</v>
      </c>
      <c r="E46" s="255">
        <f t="shared" si="8"/>
        <v>0</v>
      </c>
      <c r="F46" s="255">
        <f t="shared" si="8"/>
        <v>0</v>
      </c>
      <c r="G46" s="255">
        <f t="shared" si="8"/>
        <v>0</v>
      </c>
      <c r="H46" s="255">
        <f t="shared" si="8"/>
        <v>0</v>
      </c>
      <c r="I46" s="255">
        <f t="shared" si="8"/>
        <v>0</v>
      </c>
    </row>
    <row r="47" spans="1:9" ht="16.5" customHeight="1">
      <c r="A47" s="25"/>
      <c r="B47" s="47" t="s">
        <v>49</v>
      </c>
      <c r="C47" s="15">
        <f>D47+G47</f>
        <v>56350</v>
      </c>
      <c r="D47" s="24">
        <v>56350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ht="16.5" customHeight="1">
      <c r="A48" s="11" t="s">
        <v>51</v>
      </c>
      <c r="B48" s="53" t="s">
        <v>52</v>
      </c>
      <c r="C48" s="13">
        <f>SUM(C49:C51)</f>
        <v>2252400</v>
      </c>
      <c r="D48" s="13">
        <f aca="true" t="shared" si="9" ref="D48:I48">SUM(D49:D51)</f>
        <v>2252400</v>
      </c>
      <c r="E48" s="13">
        <f t="shared" si="9"/>
        <v>2232400</v>
      </c>
      <c r="F48" s="13">
        <f t="shared" si="9"/>
        <v>0</v>
      </c>
      <c r="G48" s="13">
        <f t="shared" si="9"/>
        <v>0</v>
      </c>
      <c r="H48" s="13">
        <f t="shared" si="9"/>
        <v>0</v>
      </c>
      <c r="I48" s="13">
        <f t="shared" si="9"/>
        <v>0</v>
      </c>
    </row>
    <row r="49" spans="1:12" s="54" customFormat="1" ht="60" customHeight="1">
      <c r="A49" s="44"/>
      <c r="B49" s="52" t="s">
        <v>21</v>
      </c>
      <c r="C49" s="23">
        <f>D49+G49</f>
        <v>1942400</v>
      </c>
      <c r="D49" s="23">
        <f>E49</f>
        <v>1942400</v>
      </c>
      <c r="E49" s="23">
        <f>1940000+2400</f>
        <v>1942400</v>
      </c>
      <c r="F49" s="23">
        <v>0</v>
      </c>
      <c r="G49" s="23">
        <v>0</v>
      </c>
      <c r="H49" s="23">
        <v>0</v>
      </c>
      <c r="I49" s="23">
        <v>0</v>
      </c>
      <c r="K49" s="280"/>
      <c r="L49" s="280"/>
    </row>
    <row r="50" spans="1:12" s="54" customFormat="1" ht="38.25">
      <c r="A50" s="36"/>
      <c r="B50" s="52" t="s">
        <v>53</v>
      </c>
      <c r="C50" s="23">
        <f>D50+G50</f>
        <v>290000</v>
      </c>
      <c r="D50" s="23">
        <f>E50</f>
        <v>290000</v>
      </c>
      <c r="E50" s="23">
        <f>12700+11000+122000+94300+50000</f>
        <v>290000</v>
      </c>
      <c r="F50" s="23">
        <v>0</v>
      </c>
      <c r="G50" s="23">
        <v>0</v>
      </c>
      <c r="H50" s="23">
        <v>0</v>
      </c>
      <c r="I50" s="23">
        <v>0</v>
      </c>
      <c r="K50" s="280"/>
      <c r="L50" s="280"/>
    </row>
    <row r="51" spans="1:9" ht="51">
      <c r="A51" s="19"/>
      <c r="B51" s="50" t="s">
        <v>22</v>
      </c>
      <c r="C51" s="23">
        <f>D51+G51</f>
        <v>20000</v>
      </c>
      <c r="D51" s="24">
        <v>20000</v>
      </c>
      <c r="E51" s="51"/>
      <c r="F51" s="51">
        <v>0</v>
      </c>
      <c r="G51" s="51">
        <v>0</v>
      </c>
      <c r="H51" s="51">
        <v>0</v>
      </c>
      <c r="I51" s="51">
        <v>0</v>
      </c>
    </row>
    <row r="52" spans="1:9" ht="24" customHeight="1">
      <c r="A52" s="20" t="s">
        <v>54</v>
      </c>
      <c r="B52" s="46" t="s">
        <v>55</v>
      </c>
      <c r="C52" s="13">
        <f>SUM(C53:C53)</f>
        <v>10000</v>
      </c>
      <c r="D52" s="13">
        <f>SUM(D53:D53)</f>
        <v>10000</v>
      </c>
      <c r="E52" s="55">
        <v>0</v>
      </c>
      <c r="F52" s="55">
        <v>0</v>
      </c>
      <c r="G52" s="55">
        <v>0</v>
      </c>
      <c r="H52" s="55">
        <v>0</v>
      </c>
      <c r="I52" s="55">
        <v>0</v>
      </c>
    </row>
    <row r="53" spans="1:9" ht="29.25" customHeight="1">
      <c r="A53" s="11"/>
      <c r="B53" s="47" t="s">
        <v>56</v>
      </c>
      <c r="C53" s="15">
        <f>D53+G53</f>
        <v>10000</v>
      </c>
      <c r="D53" s="24">
        <v>10000</v>
      </c>
      <c r="E53" s="55"/>
      <c r="F53" s="55"/>
      <c r="G53" s="55"/>
      <c r="H53" s="55"/>
      <c r="I53" s="55"/>
    </row>
    <row r="54" spans="1:9" ht="30.75" customHeight="1">
      <c r="A54" s="20" t="s">
        <v>150</v>
      </c>
      <c r="B54" s="46" t="s">
        <v>151</v>
      </c>
      <c r="C54" s="13">
        <f>SUM(C55)</f>
        <v>162265</v>
      </c>
      <c r="D54" s="13">
        <f aca="true" t="shared" si="10" ref="D54:I57">SUM(D55)</f>
        <v>0</v>
      </c>
      <c r="E54" s="13">
        <f t="shared" si="10"/>
        <v>0</v>
      </c>
      <c r="F54" s="13">
        <f t="shared" si="10"/>
        <v>0</v>
      </c>
      <c r="G54" s="13">
        <f t="shared" si="10"/>
        <v>162265</v>
      </c>
      <c r="H54" s="13">
        <f t="shared" si="10"/>
        <v>0</v>
      </c>
      <c r="I54" s="13">
        <f t="shared" si="10"/>
        <v>162265</v>
      </c>
    </row>
    <row r="55" spans="1:9" ht="84" customHeight="1">
      <c r="A55" s="22"/>
      <c r="B55" s="47" t="s">
        <v>50</v>
      </c>
      <c r="C55" s="23">
        <f>D55+G55</f>
        <v>162265</v>
      </c>
      <c r="D55" s="24">
        <f>F55</f>
        <v>0</v>
      </c>
      <c r="E55" s="24">
        <v>0</v>
      </c>
      <c r="F55" s="24">
        <v>0</v>
      </c>
      <c r="G55" s="24">
        <v>162265</v>
      </c>
      <c r="H55" s="23">
        <v>0</v>
      </c>
      <c r="I55" s="24">
        <f>G55</f>
        <v>162265</v>
      </c>
    </row>
    <row r="56" spans="1:9" ht="38.25" customHeight="1">
      <c r="A56" s="285"/>
      <c r="B56" s="248"/>
      <c r="C56" s="283"/>
      <c r="D56" s="284"/>
      <c r="E56" s="284"/>
      <c r="F56" s="284"/>
      <c r="G56" s="284"/>
      <c r="H56" s="283"/>
      <c r="I56" s="284"/>
    </row>
    <row r="57" spans="1:9" ht="24" customHeight="1">
      <c r="A57" s="286" t="s">
        <v>57</v>
      </c>
      <c r="B57" s="252" t="s">
        <v>58</v>
      </c>
      <c r="C57" s="253">
        <f>SUM(C58)</f>
        <v>401118</v>
      </c>
      <c r="D57" s="253">
        <f t="shared" si="10"/>
        <v>11630</v>
      </c>
      <c r="E57" s="253">
        <f t="shared" si="10"/>
        <v>1744</v>
      </c>
      <c r="F57" s="253">
        <f t="shared" si="10"/>
        <v>9886</v>
      </c>
      <c r="G57" s="253">
        <f t="shared" si="10"/>
        <v>389488</v>
      </c>
      <c r="H57" s="253">
        <f t="shared" si="10"/>
        <v>0</v>
      </c>
      <c r="I57" s="253">
        <f t="shared" si="10"/>
        <v>389488</v>
      </c>
    </row>
    <row r="58" spans="1:12" s="56" customFormat="1" ht="79.5" customHeight="1">
      <c r="A58" s="256"/>
      <c r="B58" s="246" t="s">
        <v>50</v>
      </c>
      <c r="C58" s="244">
        <f>D58+G58</f>
        <v>401118</v>
      </c>
      <c r="D58" s="247">
        <f>E58+F58</f>
        <v>11630</v>
      </c>
      <c r="E58" s="247">
        <v>1744</v>
      </c>
      <c r="F58" s="247">
        <v>9886</v>
      </c>
      <c r="G58" s="247">
        <f>I58</f>
        <v>389488</v>
      </c>
      <c r="H58" s="247">
        <v>0</v>
      </c>
      <c r="I58" s="247">
        <v>389488</v>
      </c>
      <c r="K58" s="281"/>
      <c r="L58" s="281"/>
    </row>
    <row r="59" spans="1:12" s="57" customFormat="1" ht="19.5" customHeight="1">
      <c r="A59" s="305" t="s">
        <v>59</v>
      </c>
      <c r="B59" s="306"/>
      <c r="C59" s="257">
        <f aca="true" t="shared" si="11" ref="C59:I59">SUM(C48,C52,C46,C43,C25,C17,C12,C8+C23+C21+C57+C54)</f>
        <v>16791859</v>
      </c>
      <c r="D59" s="257">
        <f t="shared" si="11"/>
        <v>16213463</v>
      </c>
      <c r="E59" s="257">
        <f t="shared" si="11"/>
        <v>2279921</v>
      </c>
      <c r="F59" s="257">
        <f t="shared" si="11"/>
        <v>9886</v>
      </c>
      <c r="G59" s="257">
        <f t="shared" si="11"/>
        <v>578396</v>
      </c>
      <c r="H59" s="257">
        <f t="shared" si="11"/>
        <v>0</v>
      </c>
      <c r="I59" s="257">
        <f t="shared" si="11"/>
        <v>551753</v>
      </c>
      <c r="K59" s="282"/>
      <c r="L59" s="282"/>
    </row>
    <row r="60" spans="1:9" ht="12.75">
      <c r="A60" s="58" t="s">
        <v>60</v>
      </c>
      <c r="B60" s="58"/>
      <c r="C60" s="59"/>
      <c r="D60" s="1"/>
      <c r="E60" s="1"/>
      <c r="F60" s="1"/>
      <c r="G60" s="1"/>
      <c r="H60" s="1"/>
      <c r="I60" s="1"/>
    </row>
    <row r="61" spans="1:3" ht="12.75">
      <c r="A61" s="60"/>
      <c r="B61" s="61"/>
      <c r="C61" s="62"/>
    </row>
    <row r="62" ht="12.75" hidden="1">
      <c r="B62" s="61"/>
    </row>
    <row r="63" spans="2:4" ht="12.75">
      <c r="B63" s="236"/>
      <c r="C63" s="62"/>
      <c r="D63" s="62"/>
    </row>
    <row r="64" ht="12.75">
      <c r="B64" s="61"/>
    </row>
    <row r="65" ht="12.75">
      <c r="B65" s="61"/>
    </row>
    <row r="66" ht="12.75">
      <c r="B66" s="61"/>
    </row>
    <row r="67" ht="12.75">
      <c r="B67" s="61"/>
    </row>
    <row r="68" ht="12.75">
      <c r="B68" s="61"/>
    </row>
    <row r="69" ht="12.75">
      <c r="B69" s="61"/>
    </row>
    <row r="70" ht="12.75">
      <c r="B70" s="61"/>
    </row>
    <row r="71" ht="12.75">
      <c r="B71" s="61"/>
    </row>
    <row r="72" ht="12.75">
      <c r="B72" s="61"/>
    </row>
    <row r="73" ht="12.75">
      <c r="B73" s="61"/>
    </row>
    <row r="74" ht="12.75">
      <c r="B74" s="61"/>
    </row>
    <row r="75" ht="12.75">
      <c r="B75" s="61"/>
    </row>
    <row r="76" ht="12.75">
      <c r="B76" s="61"/>
    </row>
    <row r="77" ht="12.75">
      <c r="B77" s="61"/>
    </row>
    <row r="78" ht="12.75">
      <c r="B78" s="61"/>
    </row>
    <row r="79" ht="12.75">
      <c r="B79" s="61"/>
    </row>
    <row r="80" ht="12.75">
      <c r="B80" s="61"/>
    </row>
    <row r="81" ht="12.75">
      <c r="B81" s="61"/>
    </row>
    <row r="82" ht="12.75">
      <c r="B82" s="61"/>
    </row>
    <row r="83" ht="12.75">
      <c r="B83" s="61"/>
    </row>
    <row r="84" ht="12.75">
      <c r="B84" s="61"/>
    </row>
    <row r="85" ht="12.75">
      <c r="B85" s="61"/>
    </row>
    <row r="86" ht="12.75">
      <c r="B86" s="61"/>
    </row>
    <row r="87" ht="12.75">
      <c r="B87" s="61"/>
    </row>
    <row r="88" ht="12.75">
      <c r="B88" s="61"/>
    </row>
    <row r="89" ht="12.75">
      <c r="B89" s="61"/>
    </row>
    <row r="90" ht="12.75">
      <c r="B90" s="61"/>
    </row>
    <row r="91" ht="12.75">
      <c r="B91" s="61"/>
    </row>
    <row r="92" ht="12.75">
      <c r="B92" s="61"/>
    </row>
    <row r="93" ht="12.75">
      <c r="B93" s="61"/>
    </row>
    <row r="94" spans="2:8" ht="12.75">
      <c r="B94" s="61"/>
      <c r="C94" s="223"/>
      <c r="D94" s="223"/>
      <c r="E94" s="223"/>
      <c r="F94" s="223"/>
      <c r="G94" s="223"/>
      <c r="H94" s="223"/>
    </row>
    <row r="95" spans="2:8" ht="12.75">
      <c r="B95" s="61"/>
      <c r="C95" s="224"/>
      <c r="D95" s="224"/>
      <c r="E95" s="75"/>
      <c r="F95" s="225"/>
      <c r="G95" s="75"/>
      <c r="H95" s="225"/>
    </row>
    <row r="96" spans="2:8" ht="12.75">
      <c r="B96" s="61"/>
      <c r="C96" s="220"/>
      <c r="D96" s="220"/>
      <c r="F96" s="222"/>
      <c r="H96" s="222"/>
    </row>
    <row r="97" spans="2:8" ht="12.75">
      <c r="B97" s="61"/>
      <c r="C97" s="220"/>
      <c r="D97" s="220"/>
      <c r="F97" s="222"/>
      <c r="H97" s="222"/>
    </row>
    <row r="98" spans="2:8" ht="12.75">
      <c r="B98" s="61"/>
      <c r="C98" s="220"/>
      <c r="D98" s="220"/>
      <c r="F98" s="222"/>
      <c r="H98" s="222"/>
    </row>
    <row r="99" spans="2:8" ht="12.75">
      <c r="B99" s="61"/>
      <c r="C99" s="220"/>
      <c r="D99" s="220"/>
      <c r="F99" s="222"/>
      <c r="H99" s="222"/>
    </row>
    <row r="100" spans="2:8" ht="12.75">
      <c r="B100" s="61"/>
      <c r="C100" s="224"/>
      <c r="D100" s="224"/>
      <c r="E100" s="75"/>
      <c r="F100" s="225"/>
      <c r="G100" s="75"/>
      <c r="H100" s="225"/>
    </row>
    <row r="101" spans="2:8" ht="12.75">
      <c r="B101" s="61"/>
      <c r="C101" s="220"/>
      <c r="D101" s="220"/>
      <c r="F101" s="222"/>
      <c r="H101" s="222"/>
    </row>
    <row r="102" spans="2:8" ht="12.75">
      <c r="B102" s="61"/>
      <c r="C102" s="220"/>
      <c r="D102" s="220"/>
      <c r="F102" s="222"/>
      <c r="H102" s="222"/>
    </row>
    <row r="103" spans="2:8" ht="12.75">
      <c r="B103" s="61"/>
      <c r="C103" s="220"/>
      <c r="D103" s="220"/>
      <c r="F103" s="222"/>
      <c r="H103" s="222"/>
    </row>
    <row r="104" spans="2:8" ht="12.75">
      <c r="B104" s="61"/>
      <c r="C104" s="220"/>
      <c r="D104" s="220"/>
      <c r="F104" s="222"/>
      <c r="H104" s="222"/>
    </row>
    <row r="105" spans="2:8" ht="12.75">
      <c r="B105" s="61"/>
      <c r="C105" s="224"/>
      <c r="D105" s="224"/>
      <c r="E105" s="75"/>
      <c r="F105" s="225"/>
      <c r="G105" s="75"/>
      <c r="H105" s="225"/>
    </row>
    <row r="106" spans="2:8" ht="12.75">
      <c r="B106" s="61"/>
      <c r="C106" s="220"/>
      <c r="D106" s="220"/>
      <c r="F106" s="222"/>
      <c r="H106" s="222"/>
    </row>
    <row r="107" spans="2:8" ht="12.75">
      <c r="B107" s="61"/>
      <c r="C107" s="220"/>
      <c r="D107" s="220"/>
      <c r="F107" s="222"/>
      <c r="H107" s="222"/>
    </row>
    <row r="108" spans="2:4" ht="12.75">
      <c r="B108" s="61"/>
      <c r="C108" s="220"/>
      <c r="D108" s="220"/>
    </row>
    <row r="109" spans="2:4" ht="12.75">
      <c r="B109" s="61"/>
      <c r="C109" s="220"/>
      <c r="D109" s="220"/>
    </row>
    <row r="110" spans="2:4" ht="12.75">
      <c r="B110" s="61"/>
      <c r="C110" s="220"/>
      <c r="D110" s="220"/>
    </row>
    <row r="111" spans="2:4" ht="12.75">
      <c r="B111" s="61"/>
      <c r="C111" s="220"/>
      <c r="D111" s="220"/>
    </row>
    <row r="112" spans="2:4" ht="12.75">
      <c r="B112" s="61"/>
      <c r="C112" s="220"/>
      <c r="D112" s="220"/>
    </row>
    <row r="113" spans="2:4" ht="12.75">
      <c r="B113" s="61"/>
      <c r="C113" s="220"/>
      <c r="D113" s="220"/>
    </row>
    <row r="114" spans="2:6" ht="12.75">
      <c r="B114" s="61"/>
      <c r="C114" s="220"/>
      <c r="D114" s="220"/>
      <c r="F114" s="62"/>
    </row>
    <row r="115" spans="3:4" ht="12.75">
      <c r="C115" s="220"/>
      <c r="D115" s="220"/>
    </row>
    <row r="116" spans="3:4" ht="12.75">
      <c r="C116" s="220"/>
      <c r="D116" s="220"/>
    </row>
    <row r="117" spans="3:4" ht="12.75">
      <c r="C117" s="220"/>
      <c r="D117" s="220"/>
    </row>
    <row r="118" spans="3:4" ht="12.75">
      <c r="C118" s="220"/>
      <c r="D118" s="220"/>
    </row>
    <row r="119" spans="3:4" ht="12.75">
      <c r="C119" s="220"/>
      <c r="D119" s="220"/>
    </row>
    <row r="120" spans="3:4" ht="12.75">
      <c r="C120" s="220"/>
      <c r="D120" s="220"/>
    </row>
    <row r="121" spans="3:4" ht="12.75">
      <c r="C121" s="220"/>
      <c r="D121" s="220"/>
    </row>
    <row r="122" spans="3:4" ht="12.75">
      <c r="C122" s="220"/>
      <c r="D122" s="220"/>
    </row>
  </sheetData>
  <sheetProtection selectLockedCells="1" selectUnlockedCells="1"/>
  <mergeCells count="13">
    <mergeCell ref="A59:B59"/>
    <mergeCell ref="C2:E2"/>
    <mergeCell ref="A3:A4"/>
    <mergeCell ref="B3:B4"/>
    <mergeCell ref="C3:I3"/>
    <mergeCell ref="C4:C6"/>
    <mergeCell ref="D4:I4"/>
    <mergeCell ref="D5:D6"/>
    <mergeCell ref="F1:I1"/>
    <mergeCell ref="F2:I2"/>
    <mergeCell ref="E5:F5"/>
    <mergeCell ref="G5:G6"/>
    <mergeCell ref="H5:I5"/>
  </mergeCells>
  <printOptions/>
  <pageMargins left="0.7479166666666667" right="0.7479166666666667" top="0.9840277777777777" bottom="0.9840277777777777" header="0.5118055555555555" footer="0.5"/>
  <pageSetup horizontalDpi="300" verticalDpi="300" orientation="landscape" paperSize="9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4"/>
  <dimension ref="A1:K44"/>
  <sheetViews>
    <sheetView tabSelected="1" zoomScalePageLayoutView="0" workbookViewId="0" topLeftCell="A1">
      <selection activeCell="F27" sqref="F27:I34"/>
    </sheetView>
  </sheetViews>
  <sheetFormatPr defaultColWidth="9.140625" defaultRowHeight="12.75"/>
  <cols>
    <col min="1" max="1" width="4.421875" style="61" customWidth="1"/>
    <col min="2" max="2" width="5.57421875" style="61" customWidth="1"/>
    <col min="3" max="3" width="6.28125" style="61" customWidth="1"/>
    <col min="4" max="4" width="28.00390625" style="61" customWidth="1"/>
    <col min="5" max="5" width="10.57421875" style="61" customWidth="1"/>
    <col min="6" max="6" width="13.57421875" style="61" customWidth="1"/>
    <col min="7" max="7" width="9.57421875" style="61" customWidth="1"/>
    <col min="8" max="8" width="12.28125" style="61" customWidth="1"/>
    <col min="9" max="9" width="12.00390625" style="61" customWidth="1"/>
    <col min="10" max="10" width="13.57421875" style="61" customWidth="1"/>
    <col min="11" max="11" width="16.7109375" style="61" customWidth="1"/>
    <col min="12" max="16384" width="9.140625" style="61" customWidth="1"/>
  </cols>
  <sheetData>
    <row r="1" spans="1:11" ht="25.5" customHeight="1">
      <c r="A1" s="204"/>
      <c r="B1" s="204"/>
      <c r="C1" s="204"/>
      <c r="D1" s="204"/>
      <c r="E1" s="204"/>
      <c r="F1" s="204"/>
      <c r="G1" s="204"/>
      <c r="H1" s="204"/>
      <c r="I1" s="339" t="s">
        <v>326</v>
      </c>
      <c r="J1" s="339"/>
      <c r="K1" s="204"/>
    </row>
    <row r="2" spans="1:11" ht="18.75" customHeight="1">
      <c r="A2" s="204"/>
      <c r="B2" s="204"/>
      <c r="C2" s="204"/>
      <c r="D2" s="204"/>
      <c r="E2" s="204"/>
      <c r="F2" s="204"/>
      <c r="G2" s="204"/>
      <c r="H2" s="204"/>
      <c r="I2" s="339"/>
      <c r="J2" s="339"/>
      <c r="K2" s="204"/>
    </row>
    <row r="3" spans="1:11" ht="6.75" customHeigh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1:11" ht="17.25" customHeight="1">
      <c r="A4" s="340" t="s">
        <v>275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</row>
    <row r="5" spans="1:11" ht="10.5" customHeight="1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6"/>
    </row>
    <row r="6" spans="1:11" s="60" customFormat="1" ht="19.5" customHeight="1">
      <c r="A6" s="341" t="s">
        <v>180</v>
      </c>
      <c r="B6" s="341" t="s">
        <v>1</v>
      </c>
      <c r="C6" s="341" t="s">
        <v>255</v>
      </c>
      <c r="D6" s="342" t="s">
        <v>256</v>
      </c>
      <c r="E6" s="342" t="s">
        <v>257</v>
      </c>
      <c r="F6" s="346" t="s">
        <v>258</v>
      </c>
      <c r="G6" s="347"/>
      <c r="H6" s="347"/>
      <c r="I6" s="347"/>
      <c r="J6" s="348"/>
      <c r="K6" s="343" t="s">
        <v>259</v>
      </c>
    </row>
    <row r="7" spans="1:11" s="60" customFormat="1" ht="19.5" customHeight="1">
      <c r="A7" s="341"/>
      <c r="B7" s="341"/>
      <c r="C7" s="341"/>
      <c r="D7" s="342"/>
      <c r="E7" s="342"/>
      <c r="F7" s="342" t="s">
        <v>309</v>
      </c>
      <c r="G7" s="346" t="s">
        <v>260</v>
      </c>
      <c r="H7" s="347"/>
      <c r="I7" s="347"/>
      <c r="J7" s="348"/>
      <c r="K7" s="344"/>
    </row>
    <row r="8" spans="1:11" s="60" customFormat="1" ht="29.25" customHeight="1">
      <c r="A8" s="341"/>
      <c r="B8" s="341"/>
      <c r="C8" s="341"/>
      <c r="D8" s="342"/>
      <c r="E8" s="342"/>
      <c r="F8" s="342"/>
      <c r="G8" s="343" t="s">
        <v>261</v>
      </c>
      <c r="H8" s="343" t="s">
        <v>262</v>
      </c>
      <c r="I8" s="343" t="s">
        <v>263</v>
      </c>
      <c r="J8" s="343" t="s">
        <v>264</v>
      </c>
      <c r="K8" s="344"/>
    </row>
    <row r="9" spans="1:11" s="60" customFormat="1" ht="19.5" customHeight="1">
      <c r="A9" s="341"/>
      <c r="B9" s="341"/>
      <c r="C9" s="341"/>
      <c r="D9" s="342"/>
      <c r="E9" s="342"/>
      <c r="F9" s="342"/>
      <c r="G9" s="344"/>
      <c r="H9" s="344"/>
      <c r="I9" s="344"/>
      <c r="J9" s="344"/>
      <c r="K9" s="344"/>
    </row>
    <row r="10" spans="1:11" s="60" customFormat="1" ht="19.5" customHeight="1">
      <c r="A10" s="341"/>
      <c r="B10" s="341"/>
      <c r="C10" s="341"/>
      <c r="D10" s="342"/>
      <c r="E10" s="342"/>
      <c r="F10" s="342"/>
      <c r="G10" s="345"/>
      <c r="H10" s="345"/>
      <c r="I10" s="345"/>
      <c r="J10" s="345"/>
      <c r="K10" s="345"/>
    </row>
    <row r="11" spans="1:11" ht="7.5" customHeight="1">
      <c r="A11" s="207">
        <v>1</v>
      </c>
      <c r="B11" s="207">
        <v>2</v>
      </c>
      <c r="C11" s="207">
        <v>3</v>
      </c>
      <c r="D11" s="207">
        <v>5</v>
      </c>
      <c r="E11" s="207">
        <v>6</v>
      </c>
      <c r="F11" s="207">
        <v>7</v>
      </c>
      <c r="G11" s="207">
        <v>8</v>
      </c>
      <c r="H11" s="207">
        <v>9</v>
      </c>
      <c r="I11" s="207">
        <v>10</v>
      </c>
      <c r="J11" s="207">
        <v>11</v>
      </c>
      <c r="K11" s="207">
        <v>12</v>
      </c>
    </row>
    <row r="12" spans="1:11" ht="32.25" customHeight="1">
      <c r="A12" s="208">
        <v>1</v>
      </c>
      <c r="B12" s="226" t="s">
        <v>277</v>
      </c>
      <c r="C12" s="226" t="s">
        <v>278</v>
      </c>
      <c r="D12" s="212" t="s">
        <v>283</v>
      </c>
      <c r="E12" s="213">
        <v>111120</v>
      </c>
      <c r="F12" s="213">
        <f>G12+H12</f>
        <v>111120</v>
      </c>
      <c r="G12" s="213">
        <v>5000</v>
      </c>
      <c r="H12" s="213">
        <f>E12-G12</f>
        <v>106120</v>
      </c>
      <c r="I12" s="214">
        <v>0</v>
      </c>
      <c r="J12" s="213">
        <v>0</v>
      </c>
      <c r="K12" s="215" t="s">
        <v>265</v>
      </c>
    </row>
    <row r="13" spans="1:11" ht="47.25" customHeight="1">
      <c r="A13" s="208">
        <v>2</v>
      </c>
      <c r="B13" s="226" t="s">
        <v>68</v>
      </c>
      <c r="C13" s="227" t="s">
        <v>70</v>
      </c>
      <c r="D13" s="78" t="s">
        <v>314</v>
      </c>
      <c r="E13" s="216">
        <f>F13</f>
        <v>75000</v>
      </c>
      <c r="F13" s="211">
        <f aca="true" t="shared" si="0" ref="F13:F20">G13+H13+I13+J13</f>
        <v>75000</v>
      </c>
      <c r="G13" s="211">
        <v>75000</v>
      </c>
      <c r="H13" s="211">
        <v>0</v>
      </c>
      <c r="I13" s="78">
        <v>0</v>
      </c>
      <c r="J13" s="211">
        <v>0</v>
      </c>
      <c r="K13" s="209" t="s">
        <v>265</v>
      </c>
    </row>
    <row r="14" spans="1:11" ht="39.75" customHeight="1">
      <c r="A14" s="208">
        <v>3</v>
      </c>
      <c r="B14" s="227" t="s">
        <v>68</v>
      </c>
      <c r="C14" s="227" t="s">
        <v>70</v>
      </c>
      <c r="D14" s="78" t="s">
        <v>313</v>
      </c>
      <c r="E14" s="211">
        <f>F14</f>
        <v>88000</v>
      </c>
      <c r="F14" s="211">
        <f t="shared" si="0"/>
        <v>88000</v>
      </c>
      <c r="G14" s="211">
        <v>88000</v>
      </c>
      <c r="H14" s="211">
        <v>0</v>
      </c>
      <c r="I14" s="78">
        <v>0</v>
      </c>
      <c r="J14" s="211">
        <v>0</v>
      </c>
      <c r="K14" s="209" t="s">
        <v>265</v>
      </c>
    </row>
    <row r="15" spans="1:11" ht="39.75" customHeight="1">
      <c r="A15" s="210">
        <v>4</v>
      </c>
      <c r="B15" s="226" t="s">
        <v>68</v>
      </c>
      <c r="C15" s="227" t="s">
        <v>70</v>
      </c>
      <c r="D15" s="78" t="s">
        <v>315</v>
      </c>
      <c r="E15" s="211">
        <f>3321+F15</f>
        <v>111661</v>
      </c>
      <c r="F15" s="211">
        <f t="shared" si="0"/>
        <v>108340</v>
      </c>
      <c r="G15" s="211">
        <f>2340+1684</f>
        <v>4024</v>
      </c>
      <c r="H15" s="211">
        <f>106000-1684</f>
        <v>104316</v>
      </c>
      <c r="I15" s="78">
        <v>0</v>
      </c>
      <c r="J15" s="211">
        <v>0</v>
      </c>
      <c r="K15" s="209" t="s">
        <v>265</v>
      </c>
    </row>
    <row r="16" spans="1:11" ht="39.75" customHeight="1">
      <c r="A16" s="208">
        <v>5</v>
      </c>
      <c r="B16" s="269" t="s">
        <v>68</v>
      </c>
      <c r="C16" s="227" t="s">
        <v>70</v>
      </c>
      <c r="D16" s="78" t="s">
        <v>284</v>
      </c>
      <c r="E16" s="211">
        <f>F16</f>
        <v>121000</v>
      </c>
      <c r="F16" s="211">
        <f t="shared" si="0"/>
        <v>121000</v>
      </c>
      <c r="G16" s="211">
        <v>121000</v>
      </c>
      <c r="H16" s="211">
        <v>0</v>
      </c>
      <c r="I16" s="78">
        <v>0</v>
      </c>
      <c r="J16" s="211">
        <v>0</v>
      </c>
      <c r="K16" s="209" t="s">
        <v>265</v>
      </c>
    </row>
    <row r="17" spans="1:11" ht="39.75" customHeight="1">
      <c r="A17" s="208">
        <v>6</v>
      </c>
      <c r="B17" s="270" t="s">
        <v>18</v>
      </c>
      <c r="C17" s="268" t="s">
        <v>82</v>
      </c>
      <c r="D17" s="78" t="s">
        <v>285</v>
      </c>
      <c r="E17" s="211">
        <f>F17</f>
        <v>66800</v>
      </c>
      <c r="F17" s="211">
        <f t="shared" si="0"/>
        <v>66800</v>
      </c>
      <c r="G17" s="211">
        <v>66800</v>
      </c>
      <c r="H17" s="211">
        <v>0</v>
      </c>
      <c r="I17" s="78">
        <v>0</v>
      </c>
      <c r="J17" s="211">
        <v>0</v>
      </c>
      <c r="K17" s="209" t="s">
        <v>265</v>
      </c>
    </row>
    <row r="18" spans="1:11" ht="39.75" customHeight="1">
      <c r="A18" s="210">
        <v>7</v>
      </c>
      <c r="B18" s="273" t="s">
        <v>47</v>
      </c>
      <c r="C18" s="268" t="s">
        <v>107</v>
      </c>
      <c r="D18" s="78" t="s">
        <v>286</v>
      </c>
      <c r="E18" s="211">
        <f>F18</f>
        <v>100000</v>
      </c>
      <c r="F18" s="211">
        <f t="shared" si="0"/>
        <v>100000</v>
      </c>
      <c r="G18" s="211">
        <v>100000</v>
      </c>
      <c r="H18" s="211">
        <v>0</v>
      </c>
      <c r="I18" s="78">
        <v>0</v>
      </c>
      <c r="J18" s="211">
        <v>0</v>
      </c>
      <c r="K18" s="209" t="s">
        <v>265</v>
      </c>
    </row>
    <row r="19" spans="1:11" ht="39.75" customHeight="1">
      <c r="A19" s="274">
        <v>8</v>
      </c>
      <c r="B19" s="271" t="s">
        <v>54</v>
      </c>
      <c r="C19" s="271" t="s">
        <v>287</v>
      </c>
      <c r="D19" s="272" t="s">
        <v>290</v>
      </c>
      <c r="E19" s="211">
        <f>615+F19</f>
        <v>448215</v>
      </c>
      <c r="F19" s="211">
        <f t="shared" si="0"/>
        <v>447600</v>
      </c>
      <c r="G19" s="211">
        <f>2754+69357</f>
        <v>72111</v>
      </c>
      <c r="H19" s="211">
        <f>447600-G19</f>
        <v>375489</v>
      </c>
      <c r="I19" s="78">
        <v>0</v>
      </c>
      <c r="J19" s="211">
        <v>0</v>
      </c>
      <c r="K19" s="209" t="s">
        <v>265</v>
      </c>
    </row>
    <row r="20" spans="1:11" ht="39.75" customHeight="1">
      <c r="A20" s="208">
        <v>9</v>
      </c>
      <c r="B20" s="226" t="s">
        <v>150</v>
      </c>
      <c r="C20" s="227" t="s">
        <v>156</v>
      </c>
      <c r="D20" s="78" t="s">
        <v>288</v>
      </c>
      <c r="E20" s="211">
        <f>F20</f>
        <v>28600</v>
      </c>
      <c r="F20" s="211">
        <f t="shared" si="0"/>
        <v>28600</v>
      </c>
      <c r="G20" s="211">
        <v>28600</v>
      </c>
      <c r="H20" s="211"/>
      <c r="I20" s="78"/>
      <c r="J20" s="211"/>
      <c r="K20" s="209" t="s">
        <v>265</v>
      </c>
    </row>
    <row r="21" spans="1:11" ht="14.25" customHeight="1">
      <c r="A21" s="349" t="s">
        <v>3</v>
      </c>
      <c r="B21" s="349"/>
      <c r="C21" s="349"/>
      <c r="D21" s="349"/>
      <c r="E21" s="217">
        <f aca="true" t="shared" si="1" ref="E21:J21">SUM(E12:E20)</f>
        <v>1150396</v>
      </c>
      <c r="F21" s="217">
        <f t="shared" si="1"/>
        <v>1146460</v>
      </c>
      <c r="G21" s="217">
        <f t="shared" si="1"/>
        <v>560535</v>
      </c>
      <c r="H21" s="217">
        <f t="shared" si="1"/>
        <v>585925</v>
      </c>
      <c r="I21" s="217">
        <f t="shared" si="1"/>
        <v>0</v>
      </c>
      <c r="J21" s="217">
        <f t="shared" si="1"/>
        <v>0</v>
      </c>
      <c r="K21" s="218" t="s">
        <v>254</v>
      </c>
    </row>
    <row r="23" ht="12.75">
      <c r="A23" s="61" t="s">
        <v>266</v>
      </c>
    </row>
    <row r="24" ht="12.75">
      <c r="A24" s="61" t="s">
        <v>267</v>
      </c>
    </row>
    <row r="25" ht="12.75">
      <c r="A25" s="61" t="s">
        <v>268</v>
      </c>
    </row>
    <row r="26" ht="12.75">
      <c r="A26" s="61" t="s">
        <v>269</v>
      </c>
    </row>
    <row r="27" spans="1:7" ht="14.25" customHeight="1">
      <c r="A27" s="219" t="s">
        <v>270</v>
      </c>
      <c r="G27" s="237"/>
    </row>
    <row r="28" spans="1:7" ht="12.75">
      <c r="A28" s="116"/>
      <c r="G28" s="98"/>
    </row>
    <row r="29" spans="7:8" ht="12.75">
      <c r="G29" s="98"/>
      <c r="H29" s="98"/>
    </row>
    <row r="30" spans="6:8" ht="12.75">
      <c r="F30" s="98"/>
      <c r="G30" s="98"/>
      <c r="H30" s="98"/>
    </row>
    <row r="31" ht="12.75">
      <c r="G31" s="98"/>
    </row>
    <row r="32" ht="12.75">
      <c r="G32" s="237"/>
    </row>
    <row r="33" spans="5:7" ht="12.75">
      <c r="E33" s="98"/>
      <c r="G33" s="237"/>
    </row>
    <row r="34" spans="6:7" ht="12.75">
      <c r="F34" s="98"/>
      <c r="G34" s="237"/>
    </row>
    <row r="35" ht="12.75">
      <c r="G35" s="237"/>
    </row>
    <row r="41" ht="12.75">
      <c r="G41" s="98"/>
    </row>
    <row r="44" ht="12.75">
      <c r="G44" s="98"/>
    </row>
  </sheetData>
  <sheetProtection selectLockedCells="1" selectUnlockedCells="1"/>
  <mergeCells count="16">
    <mergeCell ref="F6:J6"/>
    <mergeCell ref="A21:D21"/>
    <mergeCell ref="G8:G10"/>
    <mergeCell ref="H8:H10"/>
    <mergeCell ref="I8:I10"/>
    <mergeCell ref="J8:J10"/>
    <mergeCell ref="I1:J2"/>
    <mergeCell ref="A4:K4"/>
    <mergeCell ref="A6:A10"/>
    <mergeCell ref="B6:B10"/>
    <mergeCell ref="C6:C10"/>
    <mergeCell ref="D6:D10"/>
    <mergeCell ref="E6:E10"/>
    <mergeCell ref="K6:K10"/>
    <mergeCell ref="F7:F10"/>
    <mergeCell ref="G7:J7"/>
  </mergeCells>
  <printOptions/>
  <pageMargins left="0.75" right="0.75" top="1" bottom="0.5" header="0.5118055555555555" footer="0.5"/>
  <pageSetup firstPageNumber="1" useFirstPageNumber="1" horizontalDpi="300" verticalDpi="3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K113"/>
  <sheetViews>
    <sheetView zoomScale="80" zoomScaleNormal="80" zoomScalePageLayoutView="0" workbookViewId="0" topLeftCell="A73">
      <selection activeCell="F79" sqref="F79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28.57421875" style="0" customWidth="1"/>
    <col min="4" max="5" width="14.421875" style="0" customWidth="1"/>
    <col min="6" max="6" width="13.140625" style="0" customWidth="1"/>
    <col min="7" max="9" width="10.140625" style="0" customWidth="1"/>
  </cols>
  <sheetData>
    <row r="1" spans="4:6" ht="12.75" customHeight="1">
      <c r="D1" s="292"/>
      <c r="E1" s="292"/>
      <c r="F1" s="292"/>
    </row>
    <row r="2" spans="2:8" ht="9" customHeight="1">
      <c r="B2" s="63"/>
      <c r="D2" s="292"/>
      <c r="E2" s="292"/>
      <c r="F2" s="292"/>
      <c r="G2" s="310"/>
      <c r="H2" s="310"/>
    </row>
    <row r="3" spans="3:6" ht="34.5" customHeight="1">
      <c r="C3" s="63"/>
      <c r="D3" s="311" t="s">
        <v>318</v>
      </c>
      <c r="E3" s="311"/>
      <c r="F3" s="311"/>
    </row>
    <row r="4" ht="12.75">
      <c r="C4" s="64" t="s">
        <v>61</v>
      </c>
    </row>
    <row r="5" spans="1:6" s="3" customFormat="1" ht="15" customHeight="1">
      <c r="A5" s="313" t="s">
        <v>1</v>
      </c>
      <c r="B5" s="313" t="s">
        <v>62</v>
      </c>
      <c r="C5" s="313" t="s">
        <v>63</v>
      </c>
      <c r="D5" s="314" t="s">
        <v>304</v>
      </c>
      <c r="E5" s="314"/>
      <c r="F5" s="314"/>
    </row>
    <row r="6" spans="1:6" s="3" customFormat="1" ht="15" customHeight="1">
      <c r="A6" s="313"/>
      <c r="B6" s="313"/>
      <c r="C6" s="313"/>
      <c r="D6" s="315" t="s">
        <v>3</v>
      </c>
      <c r="E6" s="316" t="s">
        <v>4</v>
      </c>
      <c r="F6" s="316"/>
    </row>
    <row r="7" spans="1:6" s="3" customFormat="1" ht="93" customHeight="1">
      <c r="A7" s="65"/>
      <c r="B7" s="65"/>
      <c r="C7" s="66"/>
      <c r="D7" s="315"/>
      <c r="E7" s="67" t="s">
        <v>5</v>
      </c>
      <c r="F7" s="68" t="s">
        <v>7</v>
      </c>
    </row>
    <row r="8" spans="1:6" s="10" customFormat="1" ht="7.5" customHeight="1">
      <c r="A8" s="69">
        <v>1</v>
      </c>
      <c r="B8" s="69">
        <v>2</v>
      </c>
      <c r="C8" s="69">
        <v>3</v>
      </c>
      <c r="D8" s="69">
        <v>4</v>
      </c>
      <c r="E8" s="69">
        <v>5</v>
      </c>
      <c r="F8" s="69">
        <v>6</v>
      </c>
    </row>
    <row r="9" spans="1:7" s="75" customFormat="1" ht="12.75">
      <c r="A9" s="70" t="s">
        <v>10</v>
      </c>
      <c r="B9" s="70"/>
      <c r="C9" s="71" t="s">
        <v>11</v>
      </c>
      <c r="D9" s="72">
        <f>SUM(D10:D11)</f>
        <v>37841</v>
      </c>
      <c r="E9" s="73">
        <f>SUM(E10:E11)</f>
        <v>37841</v>
      </c>
      <c r="F9" s="72">
        <f>SUM(F10:F11)</f>
        <v>0</v>
      </c>
      <c r="G9" s="74"/>
    </row>
    <row r="10" spans="1:8" ht="12.75">
      <c r="A10" s="81"/>
      <c r="B10" s="77" t="s">
        <v>64</v>
      </c>
      <c r="C10" s="78" t="s">
        <v>65</v>
      </c>
      <c r="D10" s="79">
        <f>E10+F10</f>
        <v>16730</v>
      </c>
      <c r="E10" s="80">
        <v>16730</v>
      </c>
      <c r="F10" s="79">
        <v>0</v>
      </c>
      <c r="G10" s="45"/>
      <c r="H10" s="45"/>
    </row>
    <row r="11" spans="1:8" ht="12.75">
      <c r="A11" s="82"/>
      <c r="B11" s="77" t="s">
        <v>66</v>
      </c>
      <c r="C11" s="78" t="s">
        <v>67</v>
      </c>
      <c r="D11" s="79">
        <f>E11+F11</f>
        <v>21111</v>
      </c>
      <c r="E11" s="80">
        <v>21111</v>
      </c>
      <c r="F11" s="79">
        <v>0</v>
      </c>
      <c r="G11" s="45"/>
      <c r="H11" s="45"/>
    </row>
    <row r="12" spans="1:8" ht="22.5">
      <c r="A12" s="70" t="s">
        <v>277</v>
      </c>
      <c r="B12" s="70"/>
      <c r="C12" s="71" t="s">
        <v>280</v>
      </c>
      <c r="D12" s="72">
        <f>SUM(D13:D14)</f>
        <v>211120</v>
      </c>
      <c r="E12" s="72">
        <f>SUM(E13:E14)</f>
        <v>100000</v>
      </c>
      <c r="F12" s="72">
        <f>SUM(F13:F14)</f>
        <v>111120</v>
      </c>
      <c r="G12" s="83"/>
      <c r="H12" s="45"/>
    </row>
    <row r="13" spans="1:8" ht="12.75">
      <c r="A13" s="77"/>
      <c r="B13" s="77" t="s">
        <v>279</v>
      </c>
      <c r="C13" s="78" t="s">
        <v>281</v>
      </c>
      <c r="D13" s="79">
        <f>E13+F13</f>
        <v>100000</v>
      </c>
      <c r="E13" s="80">
        <v>100000</v>
      </c>
      <c r="F13" s="79">
        <v>0</v>
      </c>
      <c r="G13" s="45"/>
      <c r="H13" s="45"/>
    </row>
    <row r="14" spans="1:8" ht="12.75">
      <c r="A14" s="77"/>
      <c r="B14" s="77" t="s">
        <v>278</v>
      </c>
      <c r="C14" s="78" t="s">
        <v>282</v>
      </c>
      <c r="D14" s="79">
        <f>E14+F14</f>
        <v>111120</v>
      </c>
      <c r="E14" s="80">
        <v>0</v>
      </c>
      <c r="F14" s="79">
        <v>111120</v>
      </c>
      <c r="G14" s="45"/>
      <c r="H14" s="45"/>
    </row>
    <row r="15" spans="1:8" ht="12.75">
      <c r="A15" s="70" t="s">
        <v>291</v>
      </c>
      <c r="B15" s="70"/>
      <c r="C15" s="71" t="s">
        <v>292</v>
      </c>
      <c r="D15" s="72">
        <f>SUM(D16:D16)</f>
        <v>10000</v>
      </c>
      <c r="E15" s="72">
        <f>SUM(E16:E16)</f>
        <v>10000</v>
      </c>
      <c r="F15" s="72">
        <f>SUM(F16:F16)</f>
        <v>0</v>
      </c>
      <c r="G15" s="45"/>
      <c r="H15" s="45"/>
    </row>
    <row r="16" spans="1:8" ht="12.75">
      <c r="A16" s="77"/>
      <c r="B16" s="77" t="s">
        <v>293</v>
      </c>
      <c r="C16" s="78" t="s">
        <v>67</v>
      </c>
      <c r="D16" s="79">
        <f>E16+F16</f>
        <v>10000</v>
      </c>
      <c r="E16" s="80">
        <v>10000</v>
      </c>
      <c r="F16" s="79">
        <v>0</v>
      </c>
      <c r="G16" s="45"/>
      <c r="H16" s="45"/>
    </row>
    <row r="17" spans="1:11" s="75" customFormat="1" ht="12.75">
      <c r="A17" s="70" t="s">
        <v>68</v>
      </c>
      <c r="B17" s="70"/>
      <c r="C17" s="71" t="s">
        <v>69</v>
      </c>
      <c r="D17" s="72">
        <f>SUM(D18:D18)</f>
        <v>1016206</v>
      </c>
      <c r="E17" s="73">
        <f>SUM(E18:E18)</f>
        <v>196000</v>
      </c>
      <c r="F17" s="72">
        <f>SUM(F18:F18)</f>
        <v>820206</v>
      </c>
      <c r="G17" s="84"/>
      <c r="H17" s="85"/>
      <c r="I17" s="86"/>
      <c r="J17" s="87"/>
      <c r="K17" s="87"/>
    </row>
    <row r="18" spans="1:11" ht="12.75">
      <c r="A18" s="76"/>
      <c r="B18" s="77" t="s">
        <v>70</v>
      </c>
      <c r="C18" s="78" t="s">
        <v>71</v>
      </c>
      <c r="D18" s="79">
        <f aca="true" t="shared" si="0" ref="D18:D75">E18+F18</f>
        <v>1016206</v>
      </c>
      <c r="E18" s="80">
        <f>206000-10000</f>
        <v>196000</v>
      </c>
      <c r="F18" s="79">
        <v>820206</v>
      </c>
      <c r="G18" s="31"/>
      <c r="H18" s="85"/>
      <c r="I18" s="86"/>
      <c r="J18" s="87"/>
      <c r="K18" s="87"/>
    </row>
    <row r="19" spans="1:11" s="75" customFormat="1" ht="12.75">
      <c r="A19" s="70" t="s">
        <v>15</v>
      </c>
      <c r="B19" s="70"/>
      <c r="C19" s="71" t="s">
        <v>16</v>
      </c>
      <c r="D19" s="72">
        <f>SUM(D20:D20)</f>
        <v>113560</v>
      </c>
      <c r="E19" s="73">
        <f>SUM(E20:E20)</f>
        <v>113560</v>
      </c>
      <c r="F19" s="72">
        <f>SUM(F20:F20)</f>
        <v>0</v>
      </c>
      <c r="G19" s="88"/>
      <c r="H19" s="85"/>
      <c r="I19" s="86"/>
      <c r="J19" s="89"/>
      <c r="K19" s="89"/>
    </row>
    <row r="20" spans="1:11" ht="22.5">
      <c r="A20" s="82"/>
      <c r="B20" s="77" t="s">
        <v>72</v>
      </c>
      <c r="C20" s="78" t="s">
        <v>73</v>
      </c>
      <c r="D20" s="79">
        <f t="shared" si="0"/>
        <v>113560</v>
      </c>
      <c r="E20" s="80">
        <v>113560</v>
      </c>
      <c r="F20" s="79">
        <v>0</v>
      </c>
      <c r="G20" s="31"/>
      <c r="H20" s="85"/>
      <c r="I20" s="86"/>
      <c r="J20" s="89"/>
      <c r="K20" s="89"/>
    </row>
    <row r="21" spans="1:11" s="75" customFormat="1" ht="12.75">
      <c r="A21" s="70" t="s">
        <v>74</v>
      </c>
      <c r="B21" s="70"/>
      <c r="C21" s="71" t="s">
        <v>75</v>
      </c>
      <c r="D21" s="72">
        <f>SUM(D22)</f>
        <v>34000</v>
      </c>
      <c r="E21" s="73">
        <f>SUM(E22)</f>
        <v>34000</v>
      </c>
      <c r="F21" s="72">
        <f>SUM(F22)</f>
        <v>0</v>
      </c>
      <c r="G21" s="88"/>
      <c r="H21" s="85"/>
      <c r="I21" s="86"/>
      <c r="J21" s="89"/>
      <c r="K21" s="89"/>
    </row>
    <row r="22" spans="1:11" ht="22.5">
      <c r="A22" s="77"/>
      <c r="B22" s="77" t="s">
        <v>76</v>
      </c>
      <c r="C22" s="78" t="s">
        <v>77</v>
      </c>
      <c r="D22" s="79">
        <f t="shared" si="0"/>
        <v>34000</v>
      </c>
      <c r="E22" s="80">
        <v>34000</v>
      </c>
      <c r="F22" s="79">
        <v>0</v>
      </c>
      <c r="G22" s="26"/>
      <c r="H22" s="26"/>
      <c r="I22" s="26"/>
      <c r="J22" s="90"/>
      <c r="K22" s="26"/>
    </row>
    <row r="23" spans="1:8" s="75" customFormat="1" ht="28.5" customHeight="1">
      <c r="A23" s="70" t="s">
        <v>18</v>
      </c>
      <c r="B23" s="70"/>
      <c r="C23" s="71" t="s">
        <v>19</v>
      </c>
      <c r="D23" s="72">
        <f>SUM(D24:D28)</f>
        <v>2130471</v>
      </c>
      <c r="E23" s="73">
        <f>SUM(E24:E28)</f>
        <v>2063671</v>
      </c>
      <c r="F23" s="72">
        <f>SUM(F24:F28)</f>
        <v>66800</v>
      </c>
      <c r="G23" s="88"/>
      <c r="H23" s="91"/>
    </row>
    <row r="24" spans="1:6" ht="12.75">
      <c r="A24" s="76"/>
      <c r="B24" s="77" t="s">
        <v>78</v>
      </c>
      <c r="C24" s="78" t="s">
        <v>79</v>
      </c>
      <c r="D24" s="79">
        <f t="shared" si="0"/>
        <v>135680</v>
      </c>
      <c r="E24" s="80">
        <v>135680</v>
      </c>
      <c r="F24" s="79">
        <v>0</v>
      </c>
    </row>
    <row r="25" spans="1:6" ht="12.75">
      <c r="A25" s="81"/>
      <c r="B25" s="77" t="s">
        <v>80</v>
      </c>
      <c r="C25" s="78" t="s">
        <v>81</v>
      </c>
      <c r="D25" s="79">
        <f t="shared" si="0"/>
        <v>109200</v>
      </c>
      <c r="E25" s="80">
        <v>109200</v>
      </c>
      <c r="F25" s="79">
        <v>0</v>
      </c>
    </row>
    <row r="26" spans="1:9" ht="12.75">
      <c r="A26" s="81"/>
      <c r="B26" s="77" t="s">
        <v>82</v>
      </c>
      <c r="C26" s="78" t="s">
        <v>83</v>
      </c>
      <c r="D26" s="79">
        <f>E26+F26</f>
        <v>1786491</v>
      </c>
      <c r="E26" s="80">
        <f>1735375-15684</f>
        <v>1719691</v>
      </c>
      <c r="F26" s="79">
        <v>66800</v>
      </c>
      <c r="H26">
        <v>15684</v>
      </c>
      <c r="I26" s="62"/>
    </row>
    <row r="27" spans="1:6" ht="22.5">
      <c r="A27" s="81"/>
      <c r="B27" s="77" t="s">
        <v>84</v>
      </c>
      <c r="C27" s="78" t="s">
        <v>85</v>
      </c>
      <c r="D27" s="79">
        <f t="shared" si="0"/>
        <v>17100</v>
      </c>
      <c r="E27" s="80">
        <v>17100</v>
      </c>
      <c r="F27" s="79">
        <v>0</v>
      </c>
    </row>
    <row r="28" spans="1:6" ht="12.75">
      <c r="A28" s="82"/>
      <c r="B28" s="77" t="s">
        <v>86</v>
      </c>
      <c r="C28" s="78" t="s">
        <v>67</v>
      </c>
      <c r="D28" s="79">
        <f t="shared" si="0"/>
        <v>82000</v>
      </c>
      <c r="E28" s="80">
        <v>82000</v>
      </c>
      <c r="F28" s="79">
        <v>0</v>
      </c>
    </row>
    <row r="29" spans="1:7" ht="33.75">
      <c r="A29" s="70" t="s">
        <v>23</v>
      </c>
      <c r="B29" s="70"/>
      <c r="C29" s="71" t="s">
        <v>24</v>
      </c>
      <c r="D29" s="72">
        <f>SUM(D30)</f>
        <v>1086</v>
      </c>
      <c r="E29" s="73">
        <f>SUM(E30)</f>
        <v>1086</v>
      </c>
      <c r="F29" s="72">
        <f>SUM(F30)</f>
        <v>0</v>
      </c>
      <c r="G29" s="62"/>
    </row>
    <row r="30" spans="1:6" ht="22.5">
      <c r="A30" s="77"/>
      <c r="B30" s="77" t="s">
        <v>87</v>
      </c>
      <c r="C30" s="78" t="s">
        <v>88</v>
      </c>
      <c r="D30" s="79">
        <f t="shared" si="0"/>
        <v>1086</v>
      </c>
      <c r="E30" s="80">
        <v>1086</v>
      </c>
      <c r="F30" s="79">
        <v>0</v>
      </c>
    </row>
    <row r="31" spans="1:7" s="75" customFormat="1" ht="22.5">
      <c r="A31" s="70" t="s">
        <v>26</v>
      </c>
      <c r="B31" s="70"/>
      <c r="C31" s="71" t="s">
        <v>27</v>
      </c>
      <c r="D31" s="72">
        <f>SUM(D32:D33)</f>
        <v>116972</v>
      </c>
      <c r="E31" s="73">
        <f>SUM(E32:E33)</f>
        <v>116972</v>
      </c>
      <c r="F31" s="72">
        <f>SUM(F32:F33)</f>
        <v>0</v>
      </c>
      <c r="G31" s="74"/>
    </row>
    <row r="32" spans="1:6" ht="12.75">
      <c r="A32" s="76"/>
      <c r="B32" s="77" t="s">
        <v>89</v>
      </c>
      <c r="C32" s="78" t="s">
        <v>90</v>
      </c>
      <c r="D32" s="79">
        <f t="shared" si="0"/>
        <v>113085</v>
      </c>
      <c r="E32" s="80">
        <v>113085</v>
      </c>
      <c r="F32" s="79">
        <v>0</v>
      </c>
    </row>
    <row r="33" spans="1:6" ht="12.75">
      <c r="A33" s="82"/>
      <c r="B33" s="77" t="s">
        <v>91</v>
      </c>
      <c r="C33" s="78" t="s">
        <v>92</v>
      </c>
      <c r="D33" s="79">
        <f t="shared" si="0"/>
        <v>3887</v>
      </c>
      <c r="E33" s="80">
        <v>3887</v>
      </c>
      <c r="F33" s="79">
        <v>0</v>
      </c>
    </row>
    <row r="34" spans="1:7" s="75" customFormat="1" ht="12.75">
      <c r="A34" s="70" t="s">
        <v>93</v>
      </c>
      <c r="B34" s="70"/>
      <c r="C34" s="71" t="s">
        <v>94</v>
      </c>
      <c r="D34" s="72">
        <f>SUM(D35)</f>
        <v>200000</v>
      </c>
      <c r="E34" s="73">
        <f>SUM(E35)</f>
        <v>200000</v>
      </c>
      <c r="F34" s="72">
        <f>SUM(F35)</f>
        <v>0</v>
      </c>
      <c r="G34" s="74"/>
    </row>
    <row r="35" spans="1:6" ht="33.75">
      <c r="A35" s="77"/>
      <c r="B35" s="77" t="s">
        <v>95</v>
      </c>
      <c r="C35" s="78" t="s">
        <v>96</v>
      </c>
      <c r="D35" s="79">
        <f t="shared" si="0"/>
        <v>200000</v>
      </c>
      <c r="E35" s="80">
        <v>200000</v>
      </c>
      <c r="F35" s="79">
        <v>0</v>
      </c>
    </row>
    <row r="36" spans="1:7" s="75" customFormat="1" ht="12.75">
      <c r="A36" s="70" t="s">
        <v>44</v>
      </c>
      <c r="B36" s="70"/>
      <c r="C36" s="71" t="s">
        <v>45</v>
      </c>
      <c r="D36" s="72">
        <f>SUM(D37)</f>
        <v>60000</v>
      </c>
      <c r="E36" s="73">
        <f>SUM(E37)</f>
        <v>60000</v>
      </c>
      <c r="F36" s="72">
        <f>SUM(F37)</f>
        <v>0</v>
      </c>
      <c r="G36" s="74"/>
    </row>
    <row r="37" spans="1:6" ht="12.75">
      <c r="A37" s="77"/>
      <c r="B37" s="77" t="s">
        <v>97</v>
      </c>
      <c r="C37" s="78" t="s">
        <v>98</v>
      </c>
      <c r="D37" s="79">
        <f t="shared" si="0"/>
        <v>60000</v>
      </c>
      <c r="E37" s="80">
        <v>60000</v>
      </c>
      <c r="F37" s="79">
        <v>0</v>
      </c>
    </row>
    <row r="38" spans="1:8" s="75" customFormat="1" ht="12.75">
      <c r="A38" s="259" t="s">
        <v>47</v>
      </c>
      <c r="B38" s="70"/>
      <c r="C38" s="71" t="s">
        <v>48</v>
      </c>
      <c r="D38" s="72">
        <f>SUM(D39:D46)</f>
        <v>8575449</v>
      </c>
      <c r="E38" s="73">
        <f>SUM(E39:E46)</f>
        <v>8475449</v>
      </c>
      <c r="F38" s="72">
        <f>SUM(F39:F46)</f>
        <v>100000</v>
      </c>
      <c r="G38" s="74"/>
      <c r="H38" s="74"/>
    </row>
    <row r="39" spans="1:6" ht="12.75">
      <c r="A39" s="262"/>
      <c r="B39" s="258" t="s">
        <v>99</v>
      </c>
      <c r="C39" s="78" t="s">
        <v>100</v>
      </c>
      <c r="D39" s="79">
        <f>E39+F39</f>
        <v>4032017</v>
      </c>
      <c r="E39" s="80">
        <v>4032017</v>
      </c>
      <c r="F39" s="79">
        <v>0</v>
      </c>
    </row>
    <row r="40" spans="1:6" ht="22.5">
      <c r="A40" s="264"/>
      <c r="B40" s="258" t="s">
        <v>101</v>
      </c>
      <c r="C40" s="78" t="s">
        <v>102</v>
      </c>
      <c r="D40" s="79">
        <f aca="true" t="shared" si="1" ref="D40:D46">E40+F40</f>
        <v>254736</v>
      </c>
      <c r="E40" s="80">
        <v>254736</v>
      </c>
      <c r="F40" s="79">
        <v>0</v>
      </c>
    </row>
    <row r="41" spans="1:6" ht="12.75">
      <c r="A41" s="262"/>
      <c r="B41" s="258" t="s">
        <v>103</v>
      </c>
      <c r="C41" s="78" t="s">
        <v>104</v>
      </c>
      <c r="D41" s="79">
        <f t="shared" si="1"/>
        <v>686734</v>
      </c>
      <c r="E41" s="80">
        <v>686734</v>
      </c>
      <c r="F41" s="79">
        <v>0</v>
      </c>
    </row>
    <row r="42" spans="1:6" ht="12.75">
      <c r="A42" s="263"/>
      <c r="B42" s="258" t="s">
        <v>105</v>
      </c>
      <c r="C42" s="78" t="s">
        <v>106</v>
      </c>
      <c r="D42" s="79">
        <f t="shared" si="1"/>
        <v>2608255</v>
      </c>
      <c r="E42" s="80">
        <v>2608255</v>
      </c>
      <c r="F42" s="79">
        <v>0</v>
      </c>
    </row>
    <row r="43" spans="1:7" ht="12.75">
      <c r="A43" s="263"/>
      <c r="B43" s="258" t="s">
        <v>107</v>
      </c>
      <c r="C43" s="78" t="s">
        <v>108</v>
      </c>
      <c r="D43" s="79">
        <f t="shared" si="1"/>
        <v>662455</v>
      </c>
      <c r="E43" s="80">
        <f>662455-F43</f>
        <v>562455</v>
      </c>
      <c r="F43" s="79">
        <v>100000</v>
      </c>
      <c r="G43" s="56"/>
    </row>
    <row r="44" spans="1:7" ht="22.5">
      <c r="A44" s="263"/>
      <c r="B44" s="258" t="s">
        <v>109</v>
      </c>
      <c r="C44" s="78" t="s">
        <v>110</v>
      </c>
      <c r="D44" s="79">
        <f t="shared" si="1"/>
        <v>216777</v>
      </c>
      <c r="E44" s="80">
        <v>216777</v>
      </c>
      <c r="F44" s="79"/>
      <c r="G44" s="56"/>
    </row>
    <row r="45" spans="1:6" ht="22.5">
      <c r="A45" s="263"/>
      <c r="B45" s="258" t="s">
        <v>111</v>
      </c>
      <c r="C45" s="78" t="s">
        <v>112</v>
      </c>
      <c r="D45" s="79">
        <f t="shared" si="1"/>
        <v>38935</v>
      </c>
      <c r="E45" s="80">
        <v>38935</v>
      </c>
      <c r="F45" s="79">
        <v>0</v>
      </c>
    </row>
    <row r="46" spans="1:6" ht="12.75">
      <c r="A46" s="264"/>
      <c r="B46" s="258" t="s">
        <v>113</v>
      </c>
      <c r="C46" s="78" t="s">
        <v>67</v>
      </c>
      <c r="D46" s="79">
        <f t="shared" si="1"/>
        <v>75540</v>
      </c>
      <c r="E46" s="80">
        <v>75540</v>
      </c>
      <c r="F46" s="79">
        <v>0</v>
      </c>
    </row>
    <row r="47" spans="1:7" s="75" customFormat="1" ht="12.75">
      <c r="A47" s="261" t="s">
        <v>114</v>
      </c>
      <c r="B47" s="70"/>
      <c r="C47" s="71" t="s">
        <v>115</v>
      </c>
      <c r="D47" s="72">
        <f>SUM(D48:D50)</f>
        <v>121286</v>
      </c>
      <c r="E47" s="73">
        <f>SUM(E48:E50)</f>
        <v>121286</v>
      </c>
      <c r="F47" s="72">
        <f>SUM(F48:F50)</f>
        <v>0</v>
      </c>
      <c r="G47" s="74"/>
    </row>
    <row r="48" spans="1:6" ht="12.75">
      <c r="A48" s="76"/>
      <c r="B48" s="77" t="s">
        <v>116</v>
      </c>
      <c r="C48" s="78" t="s">
        <v>117</v>
      </c>
      <c r="D48" s="79">
        <f t="shared" si="0"/>
        <v>36286</v>
      </c>
      <c r="E48" s="80">
        <v>36286</v>
      </c>
      <c r="F48" s="79">
        <v>0</v>
      </c>
    </row>
    <row r="49" spans="1:6" ht="12.75">
      <c r="A49" s="81"/>
      <c r="B49" s="77" t="s">
        <v>118</v>
      </c>
      <c r="C49" s="78" t="s">
        <v>119</v>
      </c>
      <c r="D49" s="79">
        <f t="shared" si="0"/>
        <v>2000</v>
      </c>
      <c r="E49" s="80">
        <v>2000</v>
      </c>
      <c r="F49" s="79">
        <v>0</v>
      </c>
    </row>
    <row r="50" spans="1:6" ht="12.75">
      <c r="A50" s="82"/>
      <c r="B50" s="77" t="s">
        <v>120</v>
      </c>
      <c r="C50" s="78" t="s">
        <v>121</v>
      </c>
      <c r="D50" s="79">
        <f t="shared" si="0"/>
        <v>83000</v>
      </c>
      <c r="E50" s="80">
        <v>83000</v>
      </c>
      <c r="F50" s="79">
        <v>0</v>
      </c>
    </row>
    <row r="51" spans="1:7" s="75" customFormat="1" ht="12.75">
      <c r="A51" s="70" t="s">
        <v>51</v>
      </c>
      <c r="B51" s="70"/>
      <c r="C51" s="71" t="s">
        <v>52</v>
      </c>
      <c r="D51" s="72">
        <f>SUM(D52:D61)</f>
        <v>2820310</v>
      </c>
      <c r="E51" s="73">
        <f>SUM(E52:E61)</f>
        <v>2820310</v>
      </c>
      <c r="F51" s="72">
        <f>SUM(F52:F61)</f>
        <v>0</v>
      </c>
      <c r="G51" s="74"/>
    </row>
    <row r="52" spans="1:6" ht="12.75">
      <c r="A52" s="76"/>
      <c r="B52" s="77" t="s">
        <v>122</v>
      </c>
      <c r="C52" s="78" t="s">
        <v>123</v>
      </c>
      <c r="D52" s="79">
        <f t="shared" si="0"/>
        <v>137000</v>
      </c>
      <c r="E52" s="80">
        <v>137000</v>
      </c>
      <c r="F52" s="79">
        <v>0</v>
      </c>
    </row>
    <row r="53" spans="1:6" ht="12.75">
      <c r="A53" s="81"/>
      <c r="B53" s="77" t="s">
        <v>295</v>
      </c>
      <c r="C53" s="78" t="s">
        <v>296</v>
      </c>
      <c r="D53" s="79">
        <f t="shared" si="0"/>
        <v>29464</v>
      </c>
      <c r="E53" s="80">
        <v>29464</v>
      </c>
      <c r="F53" s="79">
        <v>0</v>
      </c>
    </row>
    <row r="54" spans="1:6" ht="45">
      <c r="A54" s="81"/>
      <c r="B54" s="77" t="s">
        <v>124</v>
      </c>
      <c r="C54" s="78" t="s">
        <v>125</v>
      </c>
      <c r="D54" s="79">
        <f t="shared" si="0"/>
        <v>1992455</v>
      </c>
      <c r="E54" s="80">
        <v>1992455</v>
      </c>
      <c r="F54" s="79">
        <v>0</v>
      </c>
    </row>
    <row r="55" spans="1:6" ht="78.75">
      <c r="A55" s="81"/>
      <c r="B55" s="77" t="s">
        <v>126</v>
      </c>
      <c r="C55" s="78" t="s">
        <v>127</v>
      </c>
      <c r="D55" s="79">
        <f t="shared" si="0"/>
        <v>15100</v>
      </c>
      <c r="E55" s="80">
        <v>15100</v>
      </c>
      <c r="F55" s="79">
        <v>0</v>
      </c>
    </row>
    <row r="56" spans="1:6" ht="33.75">
      <c r="A56" s="81"/>
      <c r="B56" s="77" t="s">
        <v>128</v>
      </c>
      <c r="C56" s="78" t="s">
        <v>129</v>
      </c>
      <c r="D56" s="79">
        <f t="shared" si="0"/>
        <v>106000</v>
      </c>
      <c r="E56" s="80">
        <v>106000</v>
      </c>
      <c r="F56" s="79">
        <v>0</v>
      </c>
    </row>
    <row r="57" spans="1:6" ht="12.75">
      <c r="A57" s="81"/>
      <c r="B57" s="77" t="s">
        <v>130</v>
      </c>
      <c r="C57" s="78" t="s">
        <v>131</v>
      </c>
      <c r="D57" s="79">
        <f t="shared" si="0"/>
        <v>16500</v>
      </c>
      <c r="E57" s="80">
        <v>16500</v>
      </c>
      <c r="F57" s="79">
        <v>0</v>
      </c>
    </row>
    <row r="58" spans="1:6" ht="12.75">
      <c r="A58" s="81"/>
      <c r="B58" s="77" t="s">
        <v>132</v>
      </c>
      <c r="C58" s="78" t="s">
        <v>133</v>
      </c>
      <c r="D58" s="79">
        <f t="shared" si="0"/>
        <v>122000</v>
      </c>
      <c r="E58" s="80">
        <v>122000</v>
      </c>
      <c r="F58" s="79">
        <v>0</v>
      </c>
    </row>
    <row r="59" spans="1:6" ht="12.75">
      <c r="A59" s="81"/>
      <c r="B59" s="77" t="s">
        <v>134</v>
      </c>
      <c r="C59" s="78" t="s">
        <v>135</v>
      </c>
      <c r="D59" s="79">
        <f t="shared" si="0"/>
        <v>265601</v>
      </c>
      <c r="E59" s="80">
        <v>265601</v>
      </c>
      <c r="F59" s="79">
        <v>0</v>
      </c>
    </row>
    <row r="60" spans="1:6" ht="22.5">
      <c r="A60" s="81"/>
      <c r="B60" s="77" t="s">
        <v>136</v>
      </c>
      <c r="C60" s="78" t="s">
        <v>137</v>
      </c>
      <c r="D60" s="79">
        <f t="shared" si="0"/>
        <v>1190</v>
      </c>
      <c r="E60" s="80">
        <v>1190</v>
      </c>
      <c r="F60" s="79">
        <v>0</v>
      </c>
    </row>
    <row r="61" spans="1:6" ht="12.75">
      <c r="A61" s="82"/>
      <c r="B61" s="77" t="s">
        <v>138</v>
      </c>
      <c r="C61" s="78" t="s">
        <v>67</v>
      </c>
      <c r="D61" s="79">
        <f t="shared" si="0"/>
        <v>135000</v>
      </c>
      <c r="E61" s="80">
        <v>135000</v>
      </c>
      <c r="F61" s="79">
        <v>0</v>
      </c>
    </row>
    <row r="62" spans="1:6" ht="12.75">
      <c r="A62" s="70" t="s">
        <v>299</v>
      </c>
      <c r="B62" s="70"/>
      <c r="C62" s="71" t="s">
        <v>302</v>
      </c>
      <c r="D62" s="72">
        <f>D63</f>
        <v>7500</v>
      </c>
      <c r="E62" s="73">
        <f>E63</f>
        <v>7500</v>
      </c>
      <c r="F62" s="72">
        <f>SUM(F51:F51)</f>
        <v>0</v>
      </c>
    </row>
    <row r="63" spans="1:6" ht="12.75">
      <c r="A63" s="76"/>
      <c r="B63" s="77" t="s">
        <v>300</v>
      </c>
      <c r="C63" s="78" t="s">
        <v>301</v>
      </c>
      <c r="D63" s="79">
        <v>7500</v>
      </c>
      <c r="E63" s="80">
        <v>7500</v>
      </c>
      <c r="F63" s="79">
        <v>0</v>
      </c>
    </row>
    <row r="64" spans="1:7" s="75" customFormat="1" ht="22.5">
      <c r="A64" s="70" t="s">
        <v>54</v>
      </c>
      <c r="B64" s="70"/>
      <c r="C64" s="71" t="s">
        <v>55</v>
      </c>
      <c r="D64" s="72">
        <f>SUM(D65:D71)</f>
        <v>1225540</v>
      </c>
      <c r="E64" s="72">
        <f>SUM(E65:E71)</f>
        <v>777940</v>
      </c>
      <c r="F64" s="72">
        <f>SUM(F65:F71)</f>
        <v>447600</v>
      </c>
      <c r="G64" s="74"/>
    </row>
    <row r="65" spans="1:7" s="56" customFormat="1" ht="12.75">
      <c r="A65" s="81"/>
      <c r="B65" s="77" t="s">
        <v>287</v>
      </c>
      <c r="C65" s="78" t="s">
        <v>294</v>
      </c>
      <c r="D65" s="79">
        <f>E65+F65</f>
        <v>547600</v>
      </c>
      <c r="E65" s="80">
        <v>100000</v>
      </c>
      <c r="F65" s="79">
        <v>447600</v>
      </c>
      <c r="G65" s="229"/>
    </row>
    <row r="66" spans="1:6" ht="12.75">
      <c r="A66" s="81"/>
      <c r="B66" s="77" t="s">
        <v>139</v>
      </c>
      <c r="C66" s="78" t="s">
        <v>140</v>
      </c>
      <c r="D66" s="79">
        <f t="shared" si="0"/>
        <v>385940</v>
      </c>
      <c r="E66" s="80">
        <v>385940</v>
      </c>
      <c r="F66" s="79">
        <v>0</v>
      </c>
    </row>
    <row r="67" spans="1:6" ht="12.75">
      <c r="A67" s="81"/>
      <c r="B67" s="77" t="s">
        <v>141</v>
      </c>
      <c r="C67" s="78" t="s">
        <v>142</v>
      </c>
      <c r="D67" s="79">
        <f t="shared" si="0"/>
        <v>40000</v>
      </c>
      <c r="E67" s="80">
        <v>40000</v>
      </c>
      <c r="F67" s="79">
        <v>0</v>
      </c>
    </row>
    <row r="68" spans="1:6" ht="22.5">
      <c r="A68" s="81"/>
      <c r="B68" s="77" t="s">
        <v>143</v>
      </c>
      <c r="C68" s="78" t="s">
        <v>144</v>
      </c>
      <c r="D68" s="79">
        <f t="shared" si="0"/>
        <v>10000</v>
      </c>
      <c r="E68" s="80">
        <v>10000</v>
      </c>
      <c r="F68" s="79">
        <v>0</v>
      </c>
    </row>
    <row r="69" spans="1:6" ht="12.75">
      <c r="A69" s="81"/>
      <c r="B69" s="77" t="s">
        <v>145</v>
      </c>
      <c r="C69" s="78" t="s">
        <v>146</v>
      </c>
      <c r="D69" s="79">
        <f t="shared" si="0"/>
        <v>225000</v>
      </c>
      <c r="E69" s="80">
        <v>225000</v>
      </c>
      <c r="F69" s="79">
        <v>0</v>
      </c>
    </row>
    <row r="70" spans="1:6" ht="33.75">
      <c r="A70" s="81"/>
      <c r="B70" s="77" t="s">
        <v>147</v>
      </c>
      <c r="C70" s="78" t="s">
        <v>148</v>
      </c>
      <c r="D70" s="79">
        <f t="shared" si="0"/>
        <v>10000</v>
      </c>
      <c r="E70" s="80">
        <v>10000</v>
      </c>
      <c r="F70" s="79">
        <v>0</v>
      </c>
    </row>
    <row r="71" spans="1:6" ht="12.75">
      <c r="A71" s="82"/>
      <c r="B71" s="77" t="s">
        <v>149</v>
      </c>
      <c r="C71" s="78" t="s">
        <v>67</v>
      </c>
      <c r="D71" s="79">
        <f t="shared" si="0"/>
        <v>7000</v>
      </c>
      <c r="E71" s="80">
        <v>7000</v>
      </c>
      <c r="F71" s="79">
        <v>0</v>
      </c>
    </row>
    <row r="72" spans="1:7" s="75" customFormat="1" ht="22.5">
      <c r="A72" s="70" t="s">
        <v>150</v>
      </c>
      <c r="B72" s="70"/>
      <c r="C72" s="71" t="s">
        <v>151</v>
      </c>
      <c r="D72" s="72">
        <f>SUM(D73:D75)</f>
        <v>614583</v>
      </c>
      <c r="E72" s="73">
        <f>SUM(E73:E75)</f>
        <v>336500</v>
      </c>
      <c r="F72" s="72">
        <f>SUM(F73:F75)</f>
        <v>278083</v>
      </c>
      <c r="G72" s="74"/>
    </row>
    <row r="73" spans="1:6" ht="22.5">
      <c r="A73" s="76"/>
      <c r="B73" s="77" t="s">
        <v>152</v>
      </c>
      <c r="C73" s="92" t="s">
        <v>153</v>
      </c>
      <c r="D73" s="79">
        <f t="shared" si="0"/>
        <v>381483</v>
      </c>
      <c r="E73" s="80">
        <v>132000</v>
      </c>
      <c r="F73" s="79">
        <v>249483</v>
      </c>
    </row>
    <row r="74" spans="1:6" ht="12.75">
      <c r="A74" s="81"/>
      <c r="B74" s="77" t="s">
        <v>154</v>
      </c>
      <c r="C74" s="78" t="s">
        <v>155</v>
      </c>
      <c r="D74" s="79">
        <f t="shared" si="0"/>
        <v>200000</v>
      </c>
      <c r="E74" s="80">
        <v>200000</v>
      </c>
      <c r="F74" s="79">
        <v>0</v>
      </c>
    </row>
    <row r="75" spans="1:6" ht="12.75">
      <c r="A75" s="82"/>
      <c r="B75" s="77" t="s">
        <v>156</v>
      </c>
      <c r="C75" s="78" t="s">
        <v>67</v>
      </c>
      <c r="D75" s="79">
        <f t="shared" si="0"/>
        <v>33100</v>
      </c>
      <c r="E75" s="80">
        <v>4500</v>
      </c>
      <c r="F75" s="79">
        <v>28600</v>
      </c>
    </row>
    <row r="76" spans="1:7" s="75" customFormat="1" ht="12.75">
      <c r="A76" s="70" t="s">
        <v>57</v>
      </c>
      <c r="B76" s="70"/>
      <c r="C76" s="71" t="s">
        <v>157</v>
      </c>
      <c r="D76" s="72">
        <f>SUM(D77:D78)</f>
        <v>81860</v>
      </c>
      <c r="E76" s="72">
        <f>SUM(E77:E78)</f>
        <v>81860</v>
      </c>
      <c r="F76" s="72">
        <f>SUM(F77:F78)</f>
        <v>0</v>
      </c>
      <c r="G76" s="74"/>
    </row>
    <row r="77" spans="1:8" ht="12.75">
      <c r="A77" s="81"/>
      <c r="B77" s="77" t="s">
        <v>158</v>
      </c>
      <c r="C77" s="78" t="s">
        <v>159</v>
      </c>
      <c r="D77" s="79">
        <f>E77+F77</f>
        <v>80860</v>
      </c>
      <c r="E77" s="80">
        <v>80860</v>
      </c>
      <c r="F77" s="79">
        <v>0</v>
      </c>
      <c r="H77" s="62"/>
    </row>
    <row r="78" spans="1:8" ht="12.75">
      <c r="A78" s="82"/>
      <c r="B78" s="77" t="s">
        <v>160</v>
      </c>
      <c r="C78" s="78" t="s">
        <v>67</v>
      </c>
      <c r="D78" s="79">
        <f>E78+F78</f>
        <v>1000</v>
      </c>
      <c r="E78" s="80">
        <v>1000</v>
      </c>
      <c r="F78" s="79">
        <v>0</v>
      </c>
      <c r="H78" s="62"/>
    </row>
    <row r="79" spans="1:9" s="57" customFormat="1" ht="19.5" customHeight="1">
      <c r="A79" s="312" t="s">
        <v>161</v>
      </c>
      <c r="B79" s="312"/>
      <c r="C79" s="312"/>
      <c r="D79" s="72">
        <f>D9+D12+D15+D17+D19+D21+D23+D29+D31+D34+D36+D38+D47+D51+D64+D72+D76+D62</f>
        <v>17377784</v>
      </c>
      <c r="E79" s="72">
        <f>E9+E12+E15+E17+E19+E21+E23+E29+E31+E34+E36+E38+E47+E51+E64+E72+E76+E62</f>
        <v>15553975</v>
      </c>
      <c r="F79" s="72">
        <f>F9+F12+F15+F17+F19+F21+F23+F29+F31+F34+F36+F38+F47+F51+F64+F72+F76+F62</f>
        <v>1823809</v>
      </c>
      <c r="G79" s="93"/>
      <c r="H79" s="93"/>
      <c r="I79" s="93"/>
    </row>
    <row r="80" spans="3:5" ht="12.75">
      <c r="C80" s="61"/>
      <c r="E80" s="62"/>
    </row>
    <row r="81" spans="1:9" ht="12.75">
      <c r="A81" s="60"/>
      <c r="B81" s="60"/>
      <c r="C81" s="45"/>
      <c r="D81" s="94"/>
      <c r="E81" s="83"/>
      <c r="F81" s="45"/>
      <c r="G81" s="45"/>
      <c r="H81" s="45"/>
      <c r="I81" s="83"/>
    </row>
    <row r="82" spans="3:10" ht="12.75">
      <c r="C82" s="95"/>
      <c r="D82" s="96"/>
      <c r="E82" s="83"/>
      <c r="F82" s="83"/>
      <c r="G82" s="45"/>
      <c r="H82" s="45"/>
      <c r="I82" s="83"/>
      <c r="J82" s="62"/>
    </row>
    <row r="83" spans="3:9" ht="12.75">
      <c r="C83" s="94"/>
      <c r="D83" s="221"/>
      <c r="E83" s="221"/>
      <c r="F83" s="221"/>
      <c r="G83" s="45"/>
      <c r="H83" s="45"/>
      <c r="I83" s="83"/>
    </row>
    <row r="84" spans="3:9" ht="12.75">
      <c r="C84" s="95"/>
      <c r="D84" s="221"/>
      <c r="E84" s="221"/>
      <c r="F84" s="221"/>
      <c r="G84" s="45"/>
      <c r="H84" s="45"/>
      <c r="I84" s="83"/>
    </row>
    <row r="85" spans="3:9" ht="12.75">
      <c r="C85" s="95"/>
      <c r="D85" s="221"/>
      <c r="E85" s="221"/>
      <c r="F85" s="221"/>
      <c r="G85" s="45"/>
      <c r="H85" s="45"/>
      <c r="I85" s="83"/>
    </row>
    <row r="86" spans="3:10" ht="12.75">
      <c r="C86" s="97"/>
      <c r="D86" s="221"/>
      <c r="E86" s="221"/>
      <c r="F86" s="221"/>
      <c r="G86" s="45"/>
      <c r="H86" s="45"/>
      <c r="I86" s="83"/>
      <c r="J86" s="62"/>
    </row>
    <row r="87" spans="3:10" ht="12.75">
      <c r="C87" s="97"/>
      <c r="D87" s="221"/>
      <c r="E87" s="221"/>
      <c r="F87" s="221"/>
      <c r="G87" s="45"/>
      <c r="H87" s="45"/>
      <c r="I87" s="83"/>
      <c r="J87" s="62"/>
    </row>
    <row r="88" spans="3:9" ht="12.75">
      <c r="C88" s="45"/>
      <c r="D88" s="45"/>
      <c r="E88" s="83"/>
      <c r="F88" s="45"/>
      <c r="G88" s="45"/>
      <c r="H88" s="45"/>
      <c r="I88" s="83"/>
    </row>
    <row r="89" spans="3:9" ht="12.75">
      <c r="C89" s="95"/>
      <c r="D89" s="83"/>
      <c r="E89" s="45"/>
      <c r="F89" s="45"/>
      <c r="G89" s="45"/>
      <c r="H89" s="45"/>
      <c r="I89" s="83"/>
    </row>
    <row r="90" spans="3:9" ht="12.75">
      <c r="C90" s="95"/>
      <c r="D90" s="83"/>
      <c r="E90" s="83"/>
      <c r="F90" s="45"/>
      <c r="G90" s="45"/>
      <c r="H90" s="45"/>
      <c r="I90" s="83"/>
    </row>
    <row r="91" spans="3:9" ht="12.75">
      <c r="C91" s="83"/>
      <c r="D91" s="45"/>
      <c r="E91" s="83"/>
      <c r="F91" s="45"/>
      <c r="G91" s="45"/>
      <c r="H91" s="45"/>
      <c r="I91" s="83"/>
    </row>
    <row r="92" spans="3:9" ht="12.75">
      <c r="C92" s="95"/>
      <c r="D92" s="45"/>
      <c r="E92" s="45"/>
      <c r="F92" s="45"/>
      <c r="G92" s="45"/>
      <c r="H92" s="45"/>
      <c r="I92" s="83"/>
    </row>
    <row r="93" spans="3:9" ht="12.75">
      <c r="C93" s="95"/>
      <c r="D93" s="45"/>
      <c r="E93" s="45"/>
      <c r="F93" s="45"/>
      <c r="G93" s="45"/>
      <c r="H93" s="45"/>
      <c r="I93" s="45"/>
    </row>
    <row r="94" spans="3:9" ht="12.75">
      <c r="C94" s="95"/>
      <c r="D94" s="45"/>
      <c r="E94" s="45"/>
      <c r="F94" s="45"/>
      <c r="G94" s="45"/>
      <c r="H94" s="45"/>
      <c r="I94" s="45"/>
    </row>
    <row r="95" ht="12.75">
      <c r="C95" s="62"/>
    </row>
    <row r="96" ht="12.75">
      <c r="C96" s="98"/>
    </row>
    <row r="97" ht="12.75">
      <c r="C97" s="98"/>
    </row>
    <row r="98" spans="1:3" ht="12.75">
      <c r="A98" s="99"/>
      <c r="C98" s="98"/>
    </row>
    <row r="99" ht="12.75">
      <c r="C99" s="98"/>
    </row>
    <row r="100" ht="12.75">
      <c r="C100" s="98"/>
    </row>
    <row r="101" ht="12.75">
      <c r="C101" s="100"/>
    </row>
    <row r="102" ht="12.75">
      <c r="C102" s="61"/>
    </row>
    <row r="103" ht="12.75">
      <c r="C103" s="61"/>
    </row>
    <row r="104" ht="12.75">
      <c r="C104" s="61"/>
    </row>
    <row r="105" ht="12.75">
      <c r="C105" s="61"/>
    </row>
    <row r="106" ht="12.75">
      <c r="C106" s="61"/>
    </row>
    <row r="107" ht="12.75">
      <c r="C107" s="61"/>
    </row>
    <row r="108" ht="12.75">
      <c r="C108" s="61"/>
    </row>
    <row r="109" ht="12.75">
      <c r="C109" s="61"/>
    </row>
    <row r="110" ht="12.75">
      <c r="C110" s="61"/>
    </row>
    <row r="111" ht="12.75">
      <c r="C111" s="61"/>
    </row>
    <row r="112" ht="12.75">
      <c r="C112" s="61"/>
    </row>
    <row r="113" ht="12.75">
      <c r="C113" s="61"/>
    </row>
  </sheetData>
  <sheetProtection selectLockedCells="1" selectUnlockedCells="1"/>
  <mergeCells count="9">
    <mergeCell ref="G2:H2"/>
    <mergeCell ref="D3:F3"/>
    <mergeCell ref="A79:C79"/>
    <mergeCell ref="A5:A6"/>
    <mergeCell ref="B5:B6"/>
    <mergeCell ref="C5:C6"/>
    <mergeCell ref="D5:F5"/>
    <mergeCell ref="D6:D7"/>
    <mergeCell ref="E6:F6"/>
  </mergeCells>
  <printOptions/>
  <pageMargins left="0.75" right="0.75" top="1" bottom="1" header="0.5118055555555555" footer="0.5"/>
  <pageSetup horizontalDpi="300" verticalDpi="3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N85"/>
  <sheetViews>
    <sheetView zoomScalePageLayoutView="0" workbookViewId="0" topLeftCell="A19">
      <selection activeCell="N23" sqref="N22:N26"/>
    </sheetView>
  </sheetViews>
  <sheetFormatPr defaultColWidth="9.140625" defaultRowHeight="12.75"/>
  <cols>
    <col min="1" max="1" width="6.57421875" style="61" customWidth="1"/>
    <col min="2" max="2" width="7.7109375" style="61" customWidth="1"/>
    <col min="3" max="3" width="21.8515625" style="61" customWidth="1"/>
    <col min="4" max="4" width="12.421875" style="61" customWidth="1"/>
    <col min="5" max="5" width="12.7109375" style="61" customWidth="1"/>
    <col min="6" max="6" width="11.57421875" style="61" customWidth="1"/>
    <col min="7" max="7" width="11.00390625" style="61" customWidth="1"/>
    <col min="8" max="8" width="10.8515625" style="61" customWidth="1"/>
    <col min="9" max="9" width="9.8515625" style="0" customWidth="1"/>
    <col min="10" max="10" width="10.28125" style="0" customWidth="1"/>
    <col min="11" max="11" width="8.57421875" style="0" customWidth="1"/>
    <col min="12" max="12" width="7.140625" style="0" customWidth="1"/>
  </cols>
  <sheetData>
    <row r="1" spans="1:12" ht="32.25" customHeight="1">
      <c r="A1"/>
      <c r="B1" s="63"/>
      <c r="C1"/>
      <c r="D1"/>
      <c r="E1" s="310"/>
      <c r="F1" s="310"/>
      <c r="G1" s="291"/>
      <c r="H1" s="320" t="s">
        <v>319</v>
      </c>
      <c r="I1" s="320"/>
      <c r="J1" s="320"/>
      <c r="K1" s="320"/>
      <c r="L1" s="320"/>
    </row>
    <row r="2" spans="1:12" ht="18">
      <c r="A2" s="101"/>
      <c r="B2" s="101"/>
      <c r="C2" s="101"/>
      <c r="D2" s="101"/>
      <c r="E2" s="101"/>
      <c r="F2" s="101"/>
      <c r="H2" s="320"/>
      <c r="I2" s="320"/>
      <c r="J2" s="320"/>
      <c r="K2" s="320"/>
      <c r="L2" s="320"/>
    </row>
    <row r="3" spans="1:8" ht="12.75">
      <c r="A3" s="102"/>
      <c r="B3" s="102"/>
      <c r="C3" s="102"/>
      <c r="D3" s="321" t="s">
        <v>162</v>
      </c>
      <c r="E3" s="321"/>
      <c r="F3" s="321"/>
      <c r="G3" s="60"/>
      <c r="H3" s="103"/>
    </row>
    <row r="4" spans="1:12" s="56" customFormat="1" ht="20.25" customHeight="1">
      <c r="A4" s="317" t="s">
        <v>1</v>
      </c>
      <c r="B4" s="317" t="s">
        <v>62</v>
      </c>
      <c r="C4" s="317" t="s">
        <v>63</v>
      </c>
      <c r="D4" s="317" t="s">
        <v>3</v>
      </c>
      <c r="E4" s="317" t="s">
        <v>163</v>
      </c>
      <c r="F4" s="317" t="s">
        <v>6</v>
      </c>
      <c r="G4" s="317"/>
      <c r="H4" s="317" t="s">
        <v>164</v>
      </c>
      <c r="I4" s="318" t="s">
        <v>165</v>
      </c>
      <c r="J4" s="317" t="s">
        <v>166</v>
      </c>
      <c r="K4" s="317" t="s">
        <v>167</v>
      </c>
      <c r="L4" s="317" t="s">
        <v>168</v>
      </c>
    </row>
    <row r="5" spans="1:12" s="56" customFormat="1" ht="68.25" customHeight="1">
      <c r="A5" s="317"/>
      <c r="B5" s="317"/>
      <c r="C5" s="317"/>
      <c r="D5" s="317"/>
      <c r="E5" s="317"/>
      <c r="F5" s="105" t="s">
        <v>169</v>
      </c>
      <c r="G5" s="104" t="s">
        <v>170</v>
      </c>
      <c r="H5" s="317"/>
      <c r="I5" s="318"/>
      <c r="J5" s="317"/>
      <c r="K5" s="317"/>
      <c r="L5" s="317"/>
    </row>
    <row r="6" spans="1:12" s="56" customFormat="1" ht="12.75" customHeight="1">
      <c r="A6" s="106">
        <v>1</v>
      </c>
      <c r="B6" s="106">
        <v>2</v>
      </c>
      <c r="C6" s="106">
        <v>3</v>
      </c>
      <c r="D6" s="106">
        <v>4</v>
      </c>
      <c r="E6" s="106">
        <v>5</v>
      </c>
      <c r="F6" s="106">
        <v>6</v>
      </c>
      <c r="G6" s="106">
        <v>7</v>
      </c>
      <c r="H6" s="106">
        <v>8</v>
      </c>
      <c r="I6" s="106">
        <v>9</v>
      </c>
      <c r="J6" s="106">
        <v>10</v>
      </c>
      <c r="K6" s="106">
        <v>11</v>
      </c>
      <c r="L6" s="106">
        <v>12</v>
      </c>
    </row>
    <row r="7" spans="1:12" s="56" customFormat="1" ht="16.5" customHeight="1">
      <c r="A7" s="70" t="s">
        <v>10</v>
      </c>
      <c r="B7" s="107"/>
      <c r="C7" s="108" t="s">
        <v>11</v>
      </c>
      <c r="D7" s="230">
        <f>SUM(D8:D9)</f>
        <v>37841</v>
      </c>
      <c r="E7" s="230">
        <f>SUM(E8:E9)</f>
        <v>21111</v>
      </c>
      <c r="F7" s="230">
        <f aca="true" t="shared" si="0" ref="F7:L7">SUM(F8:F9)</f>
        <v>1000</v>
      </c>
      <c r="G7" s="231">
        <f t="shared" si="0"/>
        <v>20111</v>
      </c>
      <c r="H7" s="230">
        <f t="shared" si="0"/>
        <v>16730</v>
      </c>
      <c r="I7" s="230">
        <f t="shared" si="0"/>
        <v>0</v>
      </c>
      <c r="J7" s="230">
        <f t="shared" si="0"/>
        <v>0</v>
      </c>
      <c r="K7" s="230">
        <f t="shared" si="0"/>
        <v>0</v>
      </c>
      <c r="L7" s="230">
        <f t="shared" si="0"/>
        <v>0</v>
      </c>
    </row>
    <row r="8" spans="1:12" s="112" customFormat="1" ht="16.5" customHeight="1">
      <c r="A8" s="109"/>
      <c r="B8" s="110" t="s">
        <v>64</v>
      </c>
      <c r="C8" s="111" t="s">
        <v>65</v>
      </c>
      <c r="D8" s="232">
        <f>E8+H8+I8+J8+K8+L8</f>
        <v>16730</v>
      </c>
      <c r="E8" s="232">
        <v>0</v>
      </c>
      <c r="F8" s="232">
        <v>0</v>
      </c>
      <c r="G8" s="232">
        <v>0</v>
      </c>
      <c r="H8" s="232">
        <v>16730</v>
      </c>
      <c r="I8" s="232">
        <v>0</v>
      </c>
      <c r="J8" s="232">
        <v>0</v>
      </c>
      <c r="K8" s="232">
        <v>0</v>
      </c>
      <c r="L8" s="232">
        <v>0</v>
      </c>
    </row>
    <row r="9" spans="1:12" s="56" customFormat="1" ht="16.5" customHeight="1">
      <c r="A9" s="82"/>
      <c r="B9" s="113" t="s">
        <v>66</v>
      </c>
      <c r="C9" s="114" t="s">
        <v>67</v>
      </c>
      <c r="D9" s="232">
        <f>E9+H9+I9+J9+K9+L9</f>
        <v>21111</v>
      </c>
      <c r="E9" s="233">
        <f>F9+G9</f>
        <v>21111</v>
      </c>
      <c r="F9" s="233">
        <v>1000</v>
      </c>
      <c r="G9" s="232">
        <v>20111</v>
      </c>
      <c r="H9" s="233">
        <v>0</v>
      </c>
      <c r="I9" s="233">
        <v>0</v>
      </c>
      <c r="J9" s="233">
        <v>0</v>
      </c>
      <c r="K9" s="233">
        <v>0</v>
      </c>
      <c r="L9" s="233">
        <v>0</v>
      </c>
    </row>
    <row r="10" spans="1:12" s="56" customFormat="1" ht="16.5" customHeight="1">
      <c r="A10" s="70" t="s">
        <v>277</v>
      </c>
      <c r="B10" s="107"/>
      <c r="C10" s="108" t="s">
        <v>69</v>
      </c>
      <c r="D10" s="230">
        <f>SUM(D11:D12)</f>
        <v>100000</v>
      </c>
      <c r="E10" s="230">
        <f aca="true" t="shared" si="1" ref="E10:L10">SUM(E11:E12)</f>
        <v>100000</v>
      </c>
      <c r="F10" s="230">
        <f t="shared" si="1"/>
        <v>0</v>
      </c>
      <c r="G10" s="230">
        <f t="shared" si="1"/>
        <v>100000</v>
      </c>
      <c r="H10" s="230">
        <f t="shared" si="1"/>
        <v>0</v>
      </c>
      <c r="I10" s="230">
        <f t="shared" si="1"/>
        <v>0</v>
      </c>
      <c r="J10" s="230">
        <f t="shared" si="1"/>
        <v>0</v>
      </c>
      <c r="K10" s="230">
        <f t="shared" si="1"/>
        <v>0</v>
      </c>
      <c r="L10" s="230">
        <f t="shared" si="1"/>
        <v>0</v>
      </c>
    </row>
    <row r="11" spans="1:12" s="56" customFormat="1" ht="16.5" customHeight="1">
      <c r="A11" s="77"/>
      <c r="B11" s="113" t="s">
        <v>279</v>
      </c>
      <c r="C11" s="114" t="s">
        <v>281</v>
      </c>
      <c r="D11" s="233">
        <f>E11</f>
        <v>100000</v>
      </c>
      <c r="E11" s="233">
        <f>G11</f>
        <v>100000</v>
      </c>
      <c r="F11" s="233">
        <v>0</v>
      </c>
      <c r="G11" s="232">
        <v>100000</v>
      </c>
      <c r="H11" s="233">
        <v>0</v>
      </c>
      <c r="I11" s="233">
        <v>0</v>
      </c>
      <c r="J11" s="233">
        <v>0</v>
      </c>
      <c r="K11" s="233">
        <v>0</v>
      </c>
      <c r="L11" s="233">
        <v>0</v>
      </c>
    </row>
    <row r="12" spans="1:12" s="56" customFormat="1" ht="21.75" customHeight="1">
      <c r="A12" s="77"/>
      <c r="B12" s="113" t="s">
        <v>278</v>
      </c>
      <c r="C12" s="114" t="s">
        <v>282</v>
      </c>
      <c r="D12" s="233">
        <f>E12</f>
        <v>0</v>
      </c>
      <c r="E12" s="233">
        <v>0</v>
      </c>
      <c r="F12" s="233">
        <v>0</v>
      </c>
      <c r="G12" s="232">
        <v>0</v>
      </c>
      <c r="H12" s="233">
        <v>0</v>
      </c>
      <c r="I12" s="233">
        <v>0</v>
      </c>
      <c r="J12" s="233">
        <v>0</v>
      </c>
      <c r="K12" s="233">
        <v>0</v>
      </c>
      <c r="L12" s="233">
        <v>0</v>
      </c>
    </row>
    <row r="13" spans="1:12" s="56" customFormat="1" ht="16.5" customHeight="1">
      <c r="A13" s="70" t="s">
        <v>291</v>
      </c>
      <c r="B13" s="107"/>
      <c r="C13" s="108" t="s">
        <v>292</v>
      </c>
      <c r="D13" s="230">
        <f>D14</f>
        <v>10000</v>
      </c>
      <c r="E13" s="230">
        <f aca="true" t="shared" si="2" ref="E13:L13">E14</f>
        <v>10000</v>
      </c>
      <c r="F13" s="230">
        <f t="shared" si="2"/>
        <v>0</v>
      </c>
      <c r="G13" s="230">
        <f t="shared" si="2"/>
        <v>10000</v>
      </c>
      <c r="H13" s="230">
        <f t="shared" si="2"/>
        <v>0</v>
      </c>
      <c r="I13" s="230">
        <f t="shared" si="2"/>
        <v>0</v>
      </c>
      <c r="J13" s="230">
        <f t="shared" si="2"/>
        <v>0</v>
      </c>
      <c r="K13" s="230">
        <f t="shared" si="2"/>
        <v>0</v>
      </c>
      <c r="L13" s="230">
        <f t="shared" si="2"/>
        <v>0</v>
      </c>
    </row>
    <row r="14" spans="1:12" s="56" customFormat="1" ht="16.5" customHeight="1">
      <c r="A14" s="77"/>
      <c r="B14" s="113" t="s">
        <v>293</v>
      </c>
      <c r="C14" s="114" t="s">
        <v>297</v>
      </c>
      <c r="D14" s="233">
        <f>E14</f>
        <v>10000</v>
      </c>
      <c r="E14" s="233">
        <f>G14</f>
        <v>10000</v>
      </c>
      <c r="F14" s="233">
        <v>0</v>
      </c>
      <c r="G14" s="232">
        <v>10000</v>
      </c>
      <c r="H14" s="233">
        <v>0</v>
      </c>
      <c r="I14" s="233">
        <v>0</v>
      </c>
      <c r="J14" s="233">
        <v>0</v>
      </c>
      <c r="K14" s="233">
        <v>0</v>
      </c>
      <c r="L14" s="233">
        <v>0</v>
      </c>
    </row>
    <row r="15" spans="1:12" s="56" customFormat="1" ht="16.5" customHeight="1">
      <c r="A15" s="70" t="s">
        <v>68</v>
      </c>
      <c r="B15" s="107"/>
      <c r="C15" s="108" t="s">
        <v>69</v>
      </c>
      <c r="D15" s="230">
        <f>SUM(D16)</f>
        <v>196000</v>
      </c>
      <c r="E15" s="230">
        <f aca="true" t="shared" si="3" ref="E15:L15">SUM(E16)</f>
        <v>196000</v>
      </c>
      <c r="F15" s="230">
        <f t="shared" si="3"/>
        <v>0</v>
      </c>
      <c r="G15" s="231">
        <f>E15-F15</f>
        <v>196000</v>
      </c>
      <c r="H15" s="230">
        <f t="shared" si="3"/>
        <v>0</v>
      </c>
      <c r="I15" s="230">
        <f t="shared" si="3"/>
        <v>0</v>
      </c>
      <c r="J15" s="230">
        <f t="shared" si="3"/>
        <v>0</v>
      </c>
      <c r="K15" s="230">
        <f t="shared" si="3"/>
        <v>0</v>
      </c>
      <c r="L15" s="230">
        <f t="shared" si="3"/>
        <v>0</v>
      </c>
    </row>
    <row r="16" spans="1:12" s="56" customFormat="1" ht="16.5" customHeight="1">
      <c r="A16" s="77"/>
      <c r="B16" s="113" t="s">
        <v>70</v>
      </c>
      <c r="C16" s="114" t="s">
        <v>71</v>
      </c>
      <c r="D16" s="233">
        <f>E16</f>
        <v>196000</v>
      </c>
      <c r="E16" s="233">
        <f>G16</f>
        <v>196000</v>
      </c>
      <c r="F16" s="233">
        <v>0</v>
      </c>
      <c r="G16" s="232">
        <f>206000-10000</f>
        <v>196000</v>
      </c>
      <c r="H16" s="233">
        <v>0</v>
      </c>
      <c r="I16" s="233">
        <v>0</v>
      </c>
      <c r="J16" s="233">
        <v>0</v>
      </c>
      <c r="K16" s="233">
        <v>0</v>
      </c>
      <c r="L16" s="233">
        <v>0</v>
      </c>
    </row>
    <row r="17" spans="1:12" s="56" customFormat="1" ht="21" customHeight="1">
      <c r="A17" s="70" t="s">
        <v>15</v>
      </c>
      <c r="B17" s="107"/>
      <c r="C17" s="108" t="s">
        <v>16</v>
      </c>
      <c r="D17" s="230">
        <f>SUM(D18:D18)</f>
        <v>113560</v>
      </c>
      <c r="E17" s="230">
        <f>SUM(E18:E18)</f>
        <v>113560</v>
      </c>
      <c r="F17" s="230">
        <f>SUM(F18:F18)</f>
        <v>0</v>
      </c>
      <c r="G17" s="231">
        <f>E17-F17</f>
        <v>113560</v>
      </c>
      <c r="H17" s="230">
        <f>SUM(H18:H18)</f>
        <v>0</v>
      </c>
      <c r="I17" s="230">
        <f>SUM(I18:I18)</f>
        <v>0</v>
      </c>
      <c r="J17" s="230">
        <f>SUM(J18:J18)</f>
        <v>0</v>
      </c>
      <c r="K17" s="230">
        <f>SUM(K18:K18)</f>
        <v>0</v>
      </c>
      <c r="L17" s="230">
        <f>SUM(L18:L18)</f>
        <v>0</v>
      </c>
    </row>
    <row r="18" spans="1:12" s="56" customFormat="1" ht="25.5" customHeight="1">
      <c r="A18" s="82"/>
      <c r="B18" s="77" t="s">
        <v>72</v>
      </c>
      <c r="C18" s="78" t="s">
        <v>73</v>
      </c>
      <c r="D18" s="233">
        <f>E18</f>
        <v>113560</v>
      </c>
      <c r="E18" s="233">
        <f>G18</f>
        <v>113560</v>
      </c>
      <c r="F18" s="233">
        <v>0</v>
      </c>
      <c r="G18" s="232">
        <v>113560</v>
      </c>
      <c r="H18" s="233">
        <v>0</v>
      </c>
      <c r="I18" s="233">
        <v>0</v>
      </c>
      <c r="J18" s="233">
        <v>0</v>
      </c>
      <c r="K18" s="233">
        <v>0</v>
      </c>
      <c r="L18" s="233">
        <v>0</v>
      </c>
    </row>
    <row r="19" spans="1:12" s="56" customFormat="1" ht="16.5" customHeight="1">
      <c r="A19" s="70" t="s">
        <v>74</v>
      </c>
      <c r="B19" s="107"/>
      <c r="C19" s="108" t="s">
        <v>75</v>
      </c>
      <c r="D19" s="230">
        <f>SUM(D20)</f>
        <v>34000</v>
      </c>
      <c r="E19" s="230">
        <f aca="true" t="shared" si="4" ref="E19:L19">SUM(E20)</f>
        <v>34000</v>
      </c>
      <c r="F19" s="230">
        <f t="shared" si="4"/>
        <v>0</v>
      </c>
      <c r="G19" s="231">
        <f>E19-F19</f>
        <v>34000</v>
      </c>
      <c r="H19" s="230">
        <f t="shared" si="4"/>
        <v>0</v>
      </c>
      <c r="I19" s="230">
        <f t="shared" si="4"/>
        <v>0</v>
      </c>
      <c r="J19" s="230">
        <f t="shared" si="4"/>
        <v>0</v>
      </c>
      <c r="K19" s="230">
        <f t="shared" si="4"/>
        <v>0</v>
      </c>
      <c r="L19" s="230">
        <f t="shared" si="4"/>
        <v>0</v>
      </c>
    </row>
    <row r="20" spans="1:12" s="56" customFormat="1" ht="24" customHeight="1">
      <c r="A20" s="77"/>
      <c r="B20" s="113" t="s">
        <v>76</v>
      </c>
      <c r="C20" s="114" t="s">
        <v>77</v>
      </c>
      <c r="D20" s="233">
        <f>E20</f>
        <v>34000</v>
      </c>
      <c r="E20" s="233">
        <f>G20</f>
        <v>34000</v>
      </c>
      <c r="F20" s="233">
        <v>0</v>
      </c>
      <c r="G20" s="232">
        <v>34000</v>
      </c>
      <c r="H20" s="233">
        <v>0</v>
      </c>
      <c r="I20" s="233">
        <v>0</v>
      </c>
      <c r="J20" s="233">
        <v>0</v>
      </c>
      <c r="K20" s="233">
        <v>0</v>
      </c>
      <c r="L20" s="233">
        <v>0</v>
      </c>
    </row>
    <row r="21" spans="1:12" s="56" customFormat="1" ht="16.5" customHeight="1">
      <c r="A21" s="259" t="s">
        <v>18</v>
      </c>
      <c r="B21" s="107"/>
      <c r="C21" s="108" t="s">
        <v>19</v>
      </c>
      <c r="D21" s="230">
        <f>SUM(D22:D26)</f>
        <v>2063671</v>
      </c>
      <c r="E21" s="230">
        <f>SUM(E22:E26)</f>
        <v>1967171</v>
      </c>
      <c r="F21" s="230">
        <f aca="true" t="shared" si="5" ref="F21:L21">SUM(F22:F26)</f>
        <v>1472880</v>
      </c>
      <c r="G21" s="230">
        <f t="shared" si="5"/>
        <v>494291</v>
      </c>
      <c r="H21" s="230">
        <f t="shared" si="5"/>
        <v>0</v>
      </c>
      <c r="I21" s="230">
        <f t="shared" si="5"/>
        <v>96500</v>
      </c>
      <c r="J21" s="230">
        <f t="shared" si="5"/>
        <v>0</v>
      </c>
      <c r="K21" s="230">
        <f t="shared" si="5"/>
        <v>0</v>
      </c>
      <c r="L21" s="230">
        <f t="shared" si="5"/>
        <v>0</v>
      </c>
    </row>
    <row r="22" spans="1:12" s="56" customFormat="1" ht="16.5" customHeight="1">
      <c r="A22" s="260"/>
      <c r="B22" s="265" t="s">
        <v>78</v>
      </c>
      <c r="C22" s="114" t="s">
        <v>79</v>
      </c>
      <c r="D22" s="233">
        <f>E22+H22+I22+J22+K22+L22</f>
        <v>135680</v>
      </c>
      <c r="E22" s="233">
        <f>F22+G22</f>
        <v>135680</v>
      </c>
      <c r="F22" s="233">
        <v>116880</v>
      </c>
      <c r="G22" s="232">
        <v>18800</v>
      </c>
      <c r="H22" s="233">
        <v>0</v>
      </c>
      <c r="I22" s="233">
        <v>0</v>
      </c>
      <c r="J22" s="233">
        <v>0</v>
      </c>
      <c r="K22" s="233">
        <v>0</v>
      </c>
      <c r="L22" s="233">
        <v>0</v>
      </c>
    </row>
    <row r="23" spans="1:12" s="56" customFormat="1" ht="16.5" customHeight="1">
      <c r="A23" s="260"/>
      <c r="B23" s="258" t="s">
        <v>80</v>
      </c>
      <c r="C23" s="78" t="s">
        <v>81</v>
      </c>
      <c r="D23" s="233">
        <f>E23+H23+I23+J23+K23+L23</f>
        <v>109200</v>
      </c>
      <c r="E23" s="233">
        <f>F23+G23</f>
        <v>14200</v>
      </c>
      <c r="F23" s="233">
        <v>0</v>
      </c>
      <c r="G23" s="232">
        <v>14200</v>
      </c>
      <c r="H23" s="233">
        <v>0</v>
      </c>
      <c r="I23" s="232">
        <v>95000</v>
      </c>
      <c r="J23" s="233">
        <v>0</v>
      </c>
      <c r="K23" s="233">
        <v>0</v>
      </c>
      <c r="L23" s="233">
        <v>0</v>
      </c>
    </row>
    <row r="24" spans="1:14" s="56" customFormat="1" ht="16.5" customHeight="1">
      <c r="A24" s="82"/>
      <c r="B24" s="113" t="s">
        <v>82</v>
      </c>
      <c r="C24" s="114" t="s">
        <v>83</v>
      </c>
      <c r="D24" s="233">
        <f>E24+H24+I24+J24</f>
        <v>1719691</v>
      </c>
      <c r="E24" s="233">
        <f>F24+G24</f>
        <v>1718191</v>
      </c>
      <c r="F24" s="233">
        <v>1329500</v>
      </c>
      <c r="G24" s="232">
        <f>404375-15684</f>
        <v>388691</v>
      </c>
      <c r="H24" s="233">
        <v>0</v>
      </c>
      <c r="I24" s="233">
        <v>1500</v>
      </c>
      <c r="J24" s="233">
        <v>0</v>
      </c>
      <c r="K24" s="233">
        <v>0</v>
      </c>
      <c r="L24" s="233">
        <v>0</v>
      </c>
      <c r="N24" s="229"/>
    </row>
    <row r="25" spans="1:12" s="56" customFormat="1" ht="24" customHeight="1">
      <c r="A25" s="76"/>
      <c r="B25" s="77" t="s">
        <v>84</v>
      </c>
      <c r="C25" s="78" t="s">
        <v>85</v>
      </c>
      <c r="D25" s="233">
        <f>E25+H25+I25+J25</f>
        <v>17100</v>
      </c>
      <c r="E25" s="233">
        <f>F25+G25</f>
        <v>17100</v>
      </c>
      <c r="F25" s="233">
        <v>0</v>
      </c>
      <c r="G25" s="232">
        <v>17100</v>
      </c>
      <c r="H25" s="233">
        <v>0</v>
      </c>
      <c r="I25" s="233">
        <v>0</v>
      </c>
      <c r="J25" s="233">
        <v>0</v>
      </c>
      <c r="K25" s="233">
        <v>0</v>
      </c>
      <c r="L25" s="233">
        <v>0</v>
      </c>
    </row>
    <row r="26" spans="1:12" s="56" customFormat="1" ht="16.5" customHeight="1">
      <c r="A26" s="82"/>
      <c r="B26" s="113" t="s">
        <v>86</v>
      </c>
      <c r="C26" s="114" t="s">
        <v>67</v>
      </c>
      <c r="D26" s="233">
        <f>E26+H26+I26+J26</f>
        <v>82000</v>
      </c>
      <c r="E26" s="233">
        <f>F26+G26</f>
        <v>82000</v>
      </c>
      <c r="F26" s="233">
        <v>26500</v>
      </c>
      <c r="G26" s="232">
        <v>55500</v>
      </c>
      <c r="H26" s="233">
        <v>0</v>
      </c>
      <c r="I26" s="233">
        <v>0</v>
      </c>
      <c r="J26" s="233">
        <v>0</v>
      </c>
      <c r="K26" s="233">
        <v>0</v>
      </c>
      <c r="L26" s="233">
        <v>0</v>
      </c>
    </row>
    <row r="27" spans="1:12" s="56" customFormat="1" ht="25.5" customHeight="1">
      <c r="A27" s="70" t="s">
        <v>23</v>
      </c>
      <c r="B27" s="107"/>
      <c r="C27" s="108" t="s">
        <v>24</v>
      </c>
      <c r="D27" s="230">
        <f>D28</f>
        <v>1086</v>
      </c>
      <c r="E27" s="230">
        <f aca="true" t="shared" si="6" ref="E27:L27">E28</f>
        <v>1086</v>
      </c>
      <c r="F27" s="230">
        <f t="shared" si="6"/>
        <v>1086</v>
      </c>
      <c r="G27" s="230">
        <f t="shared" si="6"/>
        <v>0</v>
      </c>
      <c r="H27" s="230">
        <f t="shared" si="6"/>
        <v>0</v>
      </c>
      <c r="I27" s="230">
        <f t="shared" si="6"/>
        <v>0</v>
      </c>
      <c r="J27" s="230">
        <f t="shared" si="6"/>
        <v>0</v>
      </c>
      <c r="K27" s="230">
        <f t="shared" si="6"/>
        <v>0</v>
      </c>
      <c r="L27" s="230">
        <f t="shared" si="6"/>
        <v>0</v>
      </c>
    </row>
    <row r="28" spans="1:12" s="56" customFormat="1" ht="25.5" customHeight="1">
      <c r="A28" s="77"/>
      <c r="B28" s="113" t="s">
        <v>87</v>
      </c>
      <c r="C28" s="114" t="s">
        <v>88</v>
      </c>
      <c r="D28" s="233">
        <f>E28</f>
        <v>1086</v>
      </c>
      <c r="E28" s="233">
        <f>F28</f>
        <v>1086</v>
      </c>
      <c r="F28" s="233">
        <v>1086</v>
      </c>
      <c r="G28" s="232">
        <f>E28-F28</f>
        <v>0</v>
      </c>
      <c r="H28" s="233">
        <v>0</v>
      </c>
      <c r="I28" s="233">
        <v>0</v>
      </c>
      <c r="J28" s="233">
        <v>0</v>
      </c>
      <c r="K28" s="233">
        <v>0</v>
      </c>
      <c r="L28" s="233">
        <v>0</v>
      </c>
    </row>
    <row r="29" spans="1:12" s="56" customFormat="1" ht="25.5" customHeight="1">
      <c r="A29" s="70" t="s">
        <v>26</v>
      </c>
      <c r="B29" s="107"/>
      <c r="C29" s="108" t="s">
        <v>27</v>
      </c>
      <c r="D29" s="230">
        <f>SUM(D30:D31)</f>
        <v>116972</v>
      </c>
      <c r="E29" s="230">
        <f aca="true" t="shared" si="7" ref="E29:L29">SUM(E30:E31)</f>
        <v>91972</v>
      </c>
      <c r="F29" s="230">
        <f t="shared" si="7"/>
        <v>17952</v>
      </c>
      <c r="G29" s="231">
        <f>E29-F29</f>
        <v>74020</v>
      </c>
      <c r="H29" s="230">
        <f t="shared" si="7"/>
        <v>0</v>
      </c>
      <c r="I29" s="230">
        <f t="shared" si="7"/>
        <v>25000</v>
      </c>
      <c r="J29" s="230">
        <f t="shared" si="7"/>
        <v>0</v>
      </c>
      <c r="K29" s="230">
        <f t="shared" si="7"/>
        <v>0</v>
      </c>
      <c r="L29" s="230">
        <f t="shared" si="7"/>
        <v>0</v>
      </c>
    </row>
    <row r="30" spans="1:12" s="56" customFormat="1" ht="16.5" customHeight="1">
      <c r="A30" s="76"/>
      <c r="B30" s="113" t="s">
        <v>89</v>
      </c>
      <c r="C30" s="114" t="s">
        <v>90</v>
      </c>
      <c r="D30" s="233">
        <f>E30+I30</f>
        <v>113085</v>
      </c>
      <c r="E30" s="233">
        <f>F30+G30</f>
        <v>88085</v>
      </c>
      <c r="F30" s="233">
        <v>17565</v>
      </c>
      <c r="G30" s="232">
        <v>70520</v>
      </c>
      <c r="H30" s="233">
        <v>0</v>
      </c>
      <c r="I30" s="232">
        <v>25000</v>
      </c>
      <c r="J30" s="233">
        <v>0</v>
      </c>
      <c r="K30" s="233">
        <v>0</v>
      </c>
      <c r="L30" s="233">
        <v>0</v>
      </c>
    </row>
    <row r="31" spans="1:12" s="56" customFormat="1" ht="16.5" customHeight="1">
      <c r="A31" s="82"/>
      <c r="B31" s="113" t="s">
        <v>91</v>
      </c>
      <c r="C31" s="114" t="s">
        <v>92</v>
      </c>
      <c r="D31" s="233">
        <f>E31+I31</f>
        <v>3887</v>
      </c>
      <c r="E31" s="233">
        <f>F31+G31</f>
        <v>3887</v>
      </c>
      <c r="F31" s="233">
        <v>387</v>
      </c>
      <c r="G31" s="232">
        <v>3500</v>
      </c>
      <c r="H31" s="233">
        <v>0</v>
      </c>
      <c r="I31" s="233">
        <v>0</v>
      </c>
      <c r="J31" s="233">
        <v>0</v>
      </c>
      <c r="K31" s="233">
        <v>0</v>
      </c>
      <c r="L31" s="233">
        <v>0</v>
      </c>
    </row>
    <row r="32" spans="1:12" s="56" customFormat="1" ht="23.25" customHeight="1">
      <c r="A32" s="70" t="s">
        <v>93</v>
      </c>
      <c r="B32" s="107"/>
      <c r="C32" s="108" t="s">
        <v>94</v>
      </c>
      <c r="D32" s="230">
        <f>SUM(D33)</f>
        <v>200000</v>
      </c>
      <c r="E32" s="230">
        <f aca="true" t="shared" si="8" ref="E32:L32">SUM(E33)</f>
        <v>0</v>
      </c>
      <c r="F32" s="230">
        <f t="shared" si="8"/>
        <v>0</v>
      </c>
      <c r="G32" s="231">
        <f>E32-F32</f>
        <v>0</v>
      </c>
      <c r="H32" s="230">
        <f t="shared" si="8"/>
        <v>0</v>
      </c>
      <c r="I32" s="230">
        <f t="shared" si="8"/>
        <v>0</v>
      </c>
      <c r="J32" s="230">
        <f t="shared" si="8"/>
        <v>0</v>
      </c>
      <c r="K32" s="230">
        <f t="shared" si="8"/>
        <v>0</v>
      </c>
      <c r="L32" s="230">
        <f t="shared" si="8"/>
        <v>200000</v>
      </c>
    </row>
    <row r="33" spans="1:12" s="56" customFormat="1" ht="43.5" customHeight="1">
      <c r="A33" s="77"/>
      <c r="B33" s="113" t="s">
        <v>95</v>
      </c>
      <c r="C33" s="114" t="s">
        <v>96</v>
      </c>
      <c r="D33" s="233">
        <f>L33</f>
        <v>200000</v>
      </c>
      <c r="E33" s="233">
        <v>0</v>
      </c>
      <c r="F33" s="233">
        <v>0</v>
      </c>
      <c r="G33" s="232">
        <f>E33-F33</f>
        <v>0</v>
      </c>
      <c r="H33" s="233">
        <v>0</v>
      </c>
      <c r="I33" s="233">
        <v>0</v>
      </c>
      <c r="J33" s="233">
        <v>0</v>
      </c>
      <c r="K33" s="233">
        <v>0</v>
      </c>
      <c r="L33" s="233">
        <v>200000</v>
      </c>
    </row>
    <row r="34" spans="1:12" s="56" customFormat="1" ht="16.5" customHeight="1">
      <c r="A34" s="70" t="s">
        <v>44</v>
      </c>
      <c r="B34" s="107"/>
      <c r="C34" s="108" t="s">
        <v>45</v>
      </c>
      <c r="D34" s="230">
        <f>SUM(D35)</f>
        <v>60000</v>
      </c>
      <c r="E34" s="230">
        <f aca="true" t="shared" si="9" ref="E34:L34">SUM(E35)</f>
        <v>60000</v>
      </c>
      <c r="F34" s="230">
        <f t="shared" si="9"/>
        <v>0</v>
      </c>
      <c r="G34" s="231">
        <f>E34-F34</f>
        <v>60000</v>
      </c>
      <c r="H34" s="230">
        <f t="shared" si="9"/>
        <v>0</v>
      </c>
      <c r="I34" s="230">
        <f t="shared" si="9"/>
        <v>0</v>
      </c>
      <c r="J34" s="230">
        <f t="shared" si="9"/>
        <v>0</v>
      </c>
      <c r="K34" s="230">
        <f t="shared" si="9"/>
        <v>0</v>
      </c>
      <c r="L34" s="230">
        <f t="shared" si="9"/>
        <v>0</v>
      </c>
    </row>
    <row r="35" spans="1:12" s="56" customFormat="1" ht="16.5" customHeight="1">
      <c r="A35" s="77"/>
      <c r="B35" s="113" t="s">
        <v>97</v>
      </c>
      <c r="C35" s="114" t="s">
        <v>98</v>
      </c>
      <c r="D35" s="233">
        <v>60000</v>
      </c>
      <c r="E35" s="233">
        <v>60000</v>
      </c>
      <c r="F35" s="233">
        <v>0</v>
      </c>
      <c r="G35" s="232">
        <v>60000</v>
      </c>
      <c r="H35" s="233">
        <v>0</v>
      </c>
      <c r="I35" s="233">
        <v>0</v>
      </c>
      <c r="J35" s="233">
        <v>0</v>
      </c>
      <c r="K35" s="233">
        <v>0</v>
      </c>
      <c r="L35" s="233">
        <v>0</v>
      </c>
    </row>
    <row r="36" spans="1:12" s="56" customFormat="1" ht="16.5" customHeight="1">
      <c r="A36" s="70" t="s">
        <v>47</v>
      </c>
      <c r="B36" s="107"/>
      <c r="C36" s="108" t="s">
        <v>48</v>
      </c>
      <c r="D36" s="230">
        <f>SUM(D37:D44)</f>
        <v>8475449</v>
      </c>
      <c r="E36" s="230">
        <f aca="true" t="shared" si="10" ref="E36:L36">SUM(E37:E44)</f>
        <v>7676647</v>
      </c>
      <c r="F36" s="230">
        <f t="shared" si="10"/>
        <v>6315367</v>
      </c>
      <c r="G36" s="231">
        <f>E36-F36</f>
        <v>1361280</v>
      </c>
      <c r="H36" s="230">
        <f t="shared" si="10"/>
        <v>434044</v>
      </c>
      <c r="I36" s="230">
        <f t="shared" si="10"/>
        <v>364758</v>
      </c>
      <c r="J36" s="230">
        <f t="shared" si="10"/>
        <v>0</v>
      </c>
      <c r="K36" s="230">
        <f t="shared" si="10"/>
        <v>0</v>
      </c>
      <c r="L36" s="230">
        <f t="shared" si="10"/>
        <v>0</v>
      </c>
    </row>
    <row r="37" spans="1:12" s="56" customFormat="1" ht="12.75">
      <c r="A37" s="76"/>
      <c r="B37" s="113" t="s">
        <v>99</v>
      </c>
      <c r="C37" s="114" t="s">
        <v>100</v>
      </c>
      <c r="D37" s="233">
        <f>E37+H37+I37</f>
        <v>4032017</v>
      </c>
      <c r="E37" s="233">
        <f>F37+G37</f>
        <v>3531984</v>
      </c>
      <c r="F37" s="233">
        <v>3019718</v>
      </c>
      <c r="G37" s="232">
        <v>512266</v>
      </c>
      <c r="H37" s="233">
        <v>303944</v>
      </c>
      <c r="I37" s="233">
        <v>196089</v>
      </c>
      <c r="J37" s="233">
        <v>0</v>
      </c>
      <c r="K37" s="233">
        <v>0</v>
      </c>
      <c r="L37" s="233">
        <v>0</v>
      </c>
    </row>
    <row r="38" spans="1:12" s="56" customFormat="1" ht="22.5">
      <c r="A38" s="77"/>
      <c r="B38" s="113" t="s">
        <v>101</v>
      </c>
      <c r="C38" s="114" t="s">
        <v>102</v>
      </c>
      <c r="D38" s="233">
        <f aca="true" t="shared" si="11" ref="D38:D44">E38+H38+I38</f>
        <v>254736</v>
      </c>
      <c r="E38" s="233">
        <f aca="true" t="shared" si="12" ref="E38:E44">F38+G38</f>
        <v>119920</v>
      </c>
      <c r="F38" s="233">
        <v>112542</v>
      </c>
      <c r="G38" s="232">
        <v>7378</v>
      </c>
      <c r="H38" s="233">
        <v>126000</v>
      </c>
      <c r="I38" s="233">
        <v>8816</v>
      </c>
      <c r="J38" s="233">
        <v>0</v>
      </c>
      <c r="K38" s="233">
        <v>0</v>
      </c>
      <c r="L38" s="233">
        <v>0</v>
      </c>
    </row>
    <row r="39" spans="1:12" s="56" customFormat="1" ht="12.75">
      <c r="A39" s="76"/>
      <c r="B39" s="113" t="s">
        <v>103</v>
      </c>
      <c r="C39" s="114" t="s">
        <v>104</v>
      </c>
      <c r="D39" s="233">
        <f t="shared" si="11"/>
        <v>686734</v>
      </c>
      <c r="E39" s="233">
        <f t="shared" si="12"/>
        <v>666175</v>
      </c>
      <c r="F39" s="233">
        <v>542343</v>
      </c>
      <c r="G39" s="232">
        <v>123832</v>
      </c>
      <c r="H39" s="233">
        <v>0</v>
      </c>
      <c r="I39" s="233">
        <v>20559</v>
      </c>
      <c r="J39" s="233">
        <v>0</v>
      </c>
      <c r="K39" s="233">
        <v>0</v>
      </c>
      <c r="L39" s="233">
        <v>0</v>
      </c>
    </row>
    <row r="40" spans="1:12" s="56" customFormat="1" ht="12.75">
      <c r="A40" s="81"/>
      <c r="B40" s="113" t="s">
        <v>105</v>
      </c>
      <c r="C40" s="114" t="s">
        <v>106</v>
      </c>
      <c r="D40" s="233">
        <f t="shared" si="11"/>
        <v>2608255</v>
      </c>
      <c r="E40" s="233">
        <f t="shared" si="12"/>
        <v>2475651</v>
      </c>
      <c r="F40" s="233">
        <v>2278802</v>
      </c>
      <c r="G40" s="232">
        <v>196849</v>
      </c>
      <c r="H40" s="233">
        <v>1100</v>
      </c>
      <c r="I40" s="233">
        <v>131504</v>
      </c>
      <c r="J40" s="233">
        <v>0</v>
      </c>
      <c r="K40" s="233">
        <v>0</v>
      </c>
      <c r="L40" s="233">
        <v>0</v>
      </c>
    </row>
    <row r="41" spans="1:12" s="56" customFormat="1" ht="12.75">
      <c r="A41" s="81"/>
      <c r="B41" s="113" t="s">
        <v>107</v>
      </c>
      <c r="C41" s="114" t="s">
        <v>108</v>
      </c>
      <c r="D41" s="233">
        <f t="shared" si="11"/>
        <v>562455</v>
      </c>
      <c r="E41" s="233">
        <f t="shared" si="12"/>
        <v>562455</v>
      </c>
      <c r="F41" s="233">
        <v>169395</v>
      </c>
      <c r="G41" s="232">
        <v>393060</v>
      </c>
      <c r="H41" s="233">
        <v>0</v>
      </c>
      <c r="I41" s="233">
        <v>0</v>
      </c>
      <c r="J41" s="233">
        <v>0</v>
      </c>
      <c r="K41" s="233">
        <v>0</v>
      </c>
      <c r="L41" s="233">
        <v>0</v>
      </c>
    </row>
    <row r="42" spans="1:12" s="56" customFormat="1" ht="22.5">
      <c r="A42" s="81"/>
      <c r="B42" s="113" t="s">
        <v>109</v>
      </c>
      <c r="C42" s="114" t="s">
        <v>110</v>
      </c>
      <c r="D42" s="233">
        <f t="shared" si="11"/>
        <v>216777</v>
      </c>
      <c r="E42" s="233">
        <f t="shared" si="12"/>
        <v>216777</v>
      </c>
      <c r="F42" s="233">
        <v>192567</v>
      </c>
      <c r="G42" s="232">
        <v>24210</v>
      </c>
      <c r="H42" s="233">
        <v>0</v>
      </c>
      <c r="I42" s="233">
        <v>0</v>
      </c>
      <c r="J42" s="233">
        <v>0</v>
      </c>
      <c r="K42" s="233">
        <v>0</v>
      </c>
      <c r="L42" s="233">
        <v>0</v>
      </c>
    </row>
    <row r="43" spans="1:12" s="56" customFormat="1" ht="22.5">
      <c r="A43" s="81"/>
      <c r="B43" s="113" t="s">
        <v>111</v>
      </c>
      <c r="C43" s="114" t="s">
        <v>112</v>
      </c>
      <c r="D43" s="233">
        <f t="shared" si="11"/>
        <v>38935</v>
      </c>
      <c r="E43" s="233">
        <f t="shared" si="12"/>
        <v>38935</v>
      </c>
      <c r="F43" s="233">
        <v>0</v>
      </c>
      <c r="G43" s="232">
        <v>38935</v>
      </c>
      <c r="H43" s="233">
        <v>0</v>
      </c>
      <c r="I43" s="233">
        <v>0</v>
      </c>
      <c r="J43" s="233">
        <v>0</v>
      </c>
      <c r="K43" s="233">
        <v>0</v>
      </c>
      <c r="L43" s="233">
        <v>0</v>
      </c>
    </row>
    <row r="44" spans="1:12" s="56" customFormat="1" ht="12.75">
      <c r="A44" s="81"/>
      <c r="B44" s="113" t="s">
        <v>113</v>
      </c>
      <c r="C44" s="114" t="s">
        <v>67</v>
      </c>
      <c r="D44" s="233">
        <f t="shared" si="11"/>
        <v>75540</v>
      </c>
      <c r="E44" s="233">
        <f t="shared" si="12"/>
        <v>64750</v>
      </c>
      <c r="F44" s="233">
        <v>0</v>
      </c>
      <c r="G44" s="232">
        <v>64750</v>
      </c>
      <c r="H44" s="233">
        <v>3000</v>
      </c>
      <c r="I44" s="233">
        <v>7790</v>
      </c>
      <c r="J44" s="233"/>
      <c r="K44" s="233">
        <v>0</v>
      </c>
      <c r="L44" s="233">
        <v>0</v>
      </c>
    </row>
    <row r="45" spans="1:12" s="56" customFormat="1" ht="12.75">
      <c r="A45" s="82"/>
      <c r="B45" s="113"/>
      <c r="C45" s="114"/>
      <c r="D45" s="233"/>
      <c r="E45" s="233"/>
      <c r="F45" s="233"/>
      <c r="G45" s="232"/>
      <c r="H45" s="233"/>
      <c r="I45" s="233"/>
      <c r="J45" s="233"/>
      <c r="K45" s="233"/>
      <c r="L45" s="233"/>
    </row>
    <row r="46" spans="1:12" s="56" customFormat="1" ht="12.75">
      <c r="A46" s="259" t="s">
        <v>114</v>
      </c>
      <c r="B46" s="107"/>
      <c r="C46" s="108" t="s">
        <v>115</v>
      </c>
      <c r="D46" s="230">
        <f>SUM(D47:D49)</f>
        <v>121286</v>
      </c>
      <c r="E46" s="230">
        <f aca="true" t="shared" si="13" ref="E46:L46">SUM(E47:E49)</f>
        <v>121286</v>
      </c>
      <c r="F46" s="230">
        <f t="shared" si="13"/>
        <v>49220</v>
      </c>
      <c r="G46" s="231">
        <f>E46-F46</f>
        <v>72066</v>
      </c>
      <c r="H46" s="230">
        <f t="shared" si="13"/>
        <v>0</v>
      </c>
      <c r="I46" s="230">
        <f t="shared" si="13"/>
        <v>0</v>
      </c>
      <c r="J46" s="230">
        <f t="shared" si="13"/>
        <v>0</v>
      </c>
      <c r="K46" s="230">
        <f t="shared" si="13"/>
        <v>0</v>
      </c>
      <c r="L46" s="230">
        <f t="shared" si="13"/>
        <v>0</v>
      </c>
    </row>
    <row r="47" spans="1:12" s="56" customFormat="1" ht="12.75">
      <c r="A47" s="260"/>
      <c r="B47" s="265" t="s">
        <v>116</v>
      </c>
      <c r="C47" s="114" t="s">
        <v>117</v>
      </c>
      <c r="D47" s="233">
        <f>E47</f>
        <v>36286</v>
      </c>
      <c r="E47" s="233">
        <f>F47+G47</f>
        <v>36286</v>
      </c>
      <c r="F47" s="233">
        <v>7090</v>
      </c>
      <c r="G47" s="232">
        <v>29196</v>
      </c>
      <c r="H47" s="233">
        <v>0</v>
      </c>
      <c r="I47" s="233">
        <v>0</v>
      </c>
      <c r="J47" s="233">
        <v>0</v>
      </c>
      <c r="K47" s="233">
        <v>0</v>
      </c>
      <c r="L47" s="233">
        <v>0</v>
      </c>
    </row>
    <row r="48" spans="1:12" s="56" customFormat="1" ht="12.75">
      <c r="A48" s="260"/>
      <c r="B48" s="265" t="s">
        <v>118</v>
      </c>
      <c r="C48" s="114" t="s">
        <v>119</v>
      </c>
      <c r="D48" s="233">
        <v>2000</v>
      </c>
      <c r="E48" s="233">
        <v>2000</v>
      </c>
      <c r="F48" s="233">
        <v>0</v>
      </c>
      <c r="G48" s="232">
        <f>E48-F48</f>
        <v>2000</v>
      </c>
      <c r="H48" s="233">
        <v>0</v>
      </c>
      <c r="I48" s="233">
        <v>0</v>
      </c>
      <c r="J48" s="233">
        <v>0</v>
      </c>
      <c r="K48" s="233">
        <v>0</v>
      </c>
      <c r="L48" s="233">
        <v>0</v>
      </c>
    </row>
    <row r="49" spans="1:12" s="56" customFormat="1" ht="22.5">
      <c r="A49" s="260"/>
      <c r="B49" s="265" t="s">
        <v>120</v>
      </c>
      <c r="C49" s="114" t="s">
        <v>121</v>
      </c>
      <c r="D49" s="233">
        <f>E49</f>
        <v>83000</v>
      </c>
      <c r="E49" s="233">
        <f>F49+G49</f>
        <v>83000</v>
      </c>
      <c r="F49" s="233">
        <v>42130</v>
      </c>
      <c r="G49" s="232">
        <v>40870</v>
      </c>
      <c r="H49" s="233">
        <v>0</v>
      </c>
      <c r="I49" s="233">
        <v>0</v>
      </c>
      <c r="J49" s="233">
        <v>0</v>
      </c>
      <c r="K49" s="233">
        <v>0</v>
      </c>
      <c r="L49" s="233">
        <v>0</v>
      </c>
    </row>
    <row r="50" spans="1:12" s="56" customFormat="1" ht="12.75">
      <c r="A50" s="261" t="s">
        <v>51</v>
      </c>
      <c r="B50" s="107"/>
      <c r="C50" s="108" t="s">
        <v>52</v>
      </c>
      <c r="D50" s="230">
        <f aca="true" t="shared" si="14" ref="D50:L50">SUM(D51:D60)</f>
        <v>2820310</v>
      </c>
      <c r="E50" s="230">
        <f t="shared" si="14"/>
        <v>601010</v>
      </c>
      <c r="F50" s="230">
        <f t="shared" si="14"/>
        <v>380070</v>
      </c>
      <c r="G50" s="230">
        <f t="shared" si="14"/>
        <v>220940</v>
      </c>
      <c r="H50" s="230">
        <f t="shared" si="14"/>
        <v>0</v>
      </c>
      <c r="I50" s="230">
        <f t="shared" si="14"/>
        <v>2219300</v>
      </c>
      <c r="J50" s="230">
        <f t="shared" si="14"/>
        <v>0</v>
      </c>
      <c r="K50" s="230">
        <f t="shared" si="14"/>
        <v>0</v>
      </c>
      <c r="L50" s="230">
        <f t="shared" si="14"/>
        <v>0</v>
      </c>
    </row>
    <row r="51" spans="1:12" s="56" customFormat="1" ht="12.75">
      <c r="A51" s="76"/>
      <c r="B51" s="113" t="s">
        <v>122</v>
      </c>
      <c r="C51" s="114" t="s">
        <v>123</v>
      </c>
      <c r="D51" s="233">
        <f>E51</f>
        <v>137000</v>
      </c>
      <c r="E51" s="233">
        <f>G51</f>
        <v>137000</v>
      </c>
      <c r="F51" s="233">
        <v>0</v>
      </c>
      <c r="G51" s="232">
        <v>137000</v>
      </c>
      <c r="H51" s="233">
        <v>0</v>
      </c>
      <c r="I51" s="233">
        <v>0</v>
      </c>
      <c r="J51" s="233">
        <v>0</v>
      </c>
      <c r="K51" s="233">
        <v>0</v>
      </c>
      <c r="L51" s="233">
        <v>0</v>
      </c>
    </row>
    <row r="52" spans="1:12" s="56" customFormat="1" ht="12.75">
      <c r="A52" s="81"/>
      <c r="B52" s="113" t="s">
        <v>295</v>
      </c>
      <c r="C52" s="114" t="s">
        <v>296</v>
      </c>
      <c r="D52" s="233">
        <f>E52</f>
        <v>29464</v>
      </c>
      <c r="E52" s="233">
        <f>G52+F52</f>
        <v>29464</v>
      </c>
      <c r="F52" s="233">
        <v>23164</v>
      </c>
      <c r="G52" s="232">
        <v>6300</v>
      </c>
      <c r="H52" s="233">
        <v>0</v>
      </c>
      <c r="I52" s="233">
        <v>0</v>
      </c>
      <c r="J52" s="233">
        <v>0</v>
      </c>
      <c r="K52" s="233">
        <v>0</v>
      </c>
      <c r="L52" s="233">
        <v>0</v>
      </c>
    </row>
    <row r="53" spans="1:12" s="56" customFormat="1" ht="67.5">
      <c r="A53" s="81"/>
      <c r="B53" s="113" t="s">
        <v>124</v>
      </c>
      <c r="C53" s="114" t="s">
        <v>125</v>
      </c>
      <c r="D53" s="233">
        <f>E53+I53</f>
        <v>1992455</v>
      </c>
      <c r="E53" s="233">
        <f>F53+G53</f>
        <v>137655</v>
      </c>
      <c r="F53" s="233">
        <v>115555</v>
      </c>
      <c r="G53" s="232">
        <v>22100</v>
      </c>
      <c r="H53" s="233">
        <v>0</v>
      </c>
      <c r="I53" s="233">
        <v>1854800</v>
      </c>
      <c r="J53" s="233">
        <v>0</v>
      </c>
      <c r="K53" s="233">
        <v>0</v>
      </c>
      <c r="L53" s="233">
        <v>0</v>
      </c>
    </row>
    <row r="54" spans="1:12" s="56" customFormat="1" ht="101.25">
      <c r="A54" s="81"/>
      <c r="B54" s="113" t="s">
        <v>126</v>
      </c>
      <c r="C54" s="114" t="s">
        <v>127</v>
      </c>
      <c r="D54" s="233">
        <f>E54</f>
        <v>15100</v>
      </c>
      <c r="E54" s="233">
        <f>G54</f>
        <v>15100</v>
      </c>
      <c r="F54" s="233">
        <v>0</v>
      </c>
      <c r="G54" s="232">
        <v>15100</v>
      </c>
      <c r="H54" s="233">
        <v>0</v>
      </c>
      <c r="I54" s="233">
        <v>0</v>
      </c>
      <c r="J54" s="233">
        <v>0</v>
      </c>
      <c r="K54" s="233">
        <v>0</v>
      </c>
      <c r="L54" s="233">
        <v>0</v>
      </c>
    </row>
    <row r="55" spans="1:12" s="56" customFormat="1" ht="45">
      <c r="A55" s="81"/>
      <c r="B55" s="113" t="s">
        <v>128</v>
      </c>
      <c r="C55" s="114" t="s">
        <v>129</v>
      </c>
      <c r="D55" s="233">
        <f>E55+I55</f>
        <v>106000</v>
      </c>
      <c r="E55" s="233">
        <v>0</v>
      </c>
      <c r="F55" s="233">
        <v>0</v>
      </c>
      <c r="G55" s="232">
        <f aca="true" t="shared" si="15" ref="G55:G61">E55-F55</f>
        <v>0</v>
      </c>
      <c r="H55" s="233">
        <v>0</v>
      </c>
      <c r="I55" s="233">
        <v>106000</v>
      </c>
      <c r="J55" s="233">
        <v>0</v>
      </c>
      <c r="K55" s="233">
        <v>0</v>
      </c>
      <c r="L55" s="233">
        <v>0</v>
      </c>
    </row>
    <row r="56" spans="1:12" s="56" customFormat="1" ht="12.75">
      <c r="A56" s="81"/>
      <c r="B56" s="113" t="s">
        <v>130</v>
      </c>
      <c r="C56" s="114" t="s">
        <v>131</v>
      </c>
      <c r="D56" s="233">
        <v>16500</v>
      </c>
      <c r="E56" s="233">
        <v>0</v>
      </c>
      <c r="F56" s="233">
        <v>0</v>
      </c>
      <c r="G56" s="232">
        <f t="shared" si="15"/>
        <v>0</v>
      </c>
      <c r="H56" s="233">
        <v>0</v>
      </c>
      <c r="I56" s="233">
        <v>16500</v>
      </c>
      <c r="J56" s="233">
        <v>0</v>
      </c>
      <c r="K56" s="233">
        <v>0</v>
      </c>
      <c r="L56" s="233">
        <v>0</v>
      </c>
    </row>
    <row r="57" spans="1:12" s="56" customFormat="1" ht="12.75">
      <c r="A57" s="81"/>
      <c r="B57" s="113" t="s">
        <v>132</v>
      </c>
      <c r="C57" s="114" t="s">
        <v>133</v>
      </c>
      <c r="D57" s="233">
        <v>122000</v>
      </c>
      <c r="E57" s="233">
        <v>0</v>
      </c>
      <c r="F57" s="233">
        <v>0</v>
      </c>
      <c r="G57" s="232">
        <f t="shared" si="15"/>
        <v>0</v>
      </c>
      <c r="H57" s="233">
        <v>0</v>
      </c>
      <c r="I57" s="233">
        <v>122000</v>
      </c>
      <c r="J57" s="233">
        <v>0</v>
      </c>
      <c r="K57" s="233">
        <v>0</v>
      </c>
      <c r="L57" s="233">
        <v>0</v>
      </c>
    </row>
    <row r="58" spans="1:12" s="56" customFormat="1" ht="12.75">
      <c r="A58" s="81"/>
      <c r="B58" s="113" t="s">
        <v>134</v>
      </c>
      <c r="C58" s="114" t="s">
        <v>135</v>
      </c>
      <c r="D58" s="233">
        <v>265601</v>
      </c>
      <c r="E58" s="233">
        <f>D58-H58</f>
        <v>265601</v>
      </c>
      <c r="F58" s="233">
        <v>240161</v>
      </c>
      <c r="G58" s="232">
        <f t="shared" si="15"/>
        <v>25440</v>
      </c>
      <c r="H58" s="233">
        <v>0</v>
      </c>
      <c r="I58" s="233">
        <v>0</v>
      </c>
      <c r="J58" s="233">
        <v>0</v>
      </c>
      <c r="K58" s="233">
        <v>0</v>
      </c>
      <c r="L58" s="233">
        <v>0</v>
      </c>
    </row>
    <row r="59" spans="1:12" s="56" customFormat="1" ht="33.75">
      <c r="A59" s="81"/>
      <c r="B59" s="113" t="s">
        <v>136</v>
      </c>
      <c r="C59" s="114" t="s">
        <v>137</v>
      </c>
      <c r="D59" s="233">
        <v>1190</v>
      </c>
      <c r="E59" s="233">
        <v>1190</v>
      </c>
      <c r="F59" s="233">
        <v>1190</v>
      </c>
      <c r="G59" s="232">
        <f t="shared" si="15"/>
        <v>0</v>
      </c>
      <c r="H59" s="233">
        <v>0</v>
      </c>
      <c r="I59" s="233">
        <v>0</v>
      </c>
      <c r="J59" s="233">
        <v>0</v>
      </c>
      <c r="K59" s="233">
        <v>0</v>
      </c>
      <c r="L59" s="233">
        <v>0</v>
      </c>
    </row>
    <row r="60" spans="1:12" s="56" customFormat="1" ht="12.75">
      <c r="A60" s="82"/>
      <c r="B60" s="113" t="s">
        <v>138</v>
      </c>
      <c r="C60" s="114" t="s">
        <v>67</v>
      </c>
      <c r="D60" s="233">
        <f>E60+I60</f>
        <v>135000</v>
      </c>
      <c r="E60" s="233">
        <v>15000</v>
      </c>
      <c r="F60" s="233">
        <v>0</v>
      </c>
      <c r="G60" s="232">
        <f t="shared" si="15"/>
        <v>15000</v>
      </c>
      <c r="H60" s="233">
        <v>0</v>
      </c>
      <c r="I60" s="233">
        <v>120000</v>
      </c>
      <c r="J60" s="233">
        <v>0</v>
      </c>
      <c r="K60" s="233">
        <v>0</v>
      </c>
      <c r="L60" s="233">
        <v>0</v>
      </c>
    </row>
    <row r="61" spans="1:12" s="56" customFormat="1" ht="22.5">
      <c r="A61" s="70" t="s">
        <v>299</v>
      </c>
      <c r="B61" s="107"/>
      <c r="C61" s="108" t="s">
        <v>302</v>
      </c>
      <c r="D61" s="230">
        <f>SUM(D62)</f>
        <v>7500</v>
      </c>
      <c r="E61" s="230">
        <f aca="true" t="shared" si="16" ref="E61:L61">SUM(E62)</f>
        <v>0</v>
      </c>
      <c r="F61" s="230">
        <f t="shared" si="16"/>
        <v>0</v>
      </c>
      <c r="G61" s="231">
        <f t="shared" si="15"/>
        <v>0</v>
      </c>
      <c r="H61" s="230">
        <f t="shared" si="16"/>
        <v>0</v>
      </c>
      <c r="I61" s="230">
        <f t="shared" si="16"/>
        <v>7500</v>
      </c>
      <c r="J61" s="230">
        <f t="shared" si="16"/>
        <v>0</v>
      </c>
      <c r="K61" s="230">
        <f t="shared" si="16"/>
        <v>0</v>
      </c>
      <c r="L61" s="230">
        <f t="shared" si="16"/>
        <v>0</v>
      </c>
    </row>
    <row r="62" spans="1:12" s="56" customFormat="1" ht="22.5">
      <c r="A62" s="77"/>
      <c r="B62" s="113" t="s">
        <v>300</v>
      </c>
      <c r="C62" s="114" t="s">
        <v>301</v>
      </c>
      <c r="D62" s="233">
        <v>7500</v>
      </c>
      <c r="E62" s="233">
        <v>0</v>
      </c>
      <c r="F62" s="233">
        <v>0</v>
      </c>
      <c r="G62" s="232"/>
      <c r="H62" s="233">
        <v>0</v>
      </c>
      <c r="I62" s="233">
        <v>7500</v>
      </c>
      <c r="J62" s="233">
        <v>0</v>
      </c>
      <c r="K62" s="233">
        <v>0</v>
      </c>
      <c r="L62" s="233">
        <v>0</v>
      </c>
    </row>
    <row r="63" spans="1:12" s="56" customFormat="1" ht="22.5">
      <c r="A63" s="259" t="s">
        <v>54</v>
      </c>
      <c r="B63" s="107"/>
      <c r="C63" s="108" t="s">
        <v>55</v>
      </c>
      <c r="D63" s="230">
        <f>SUM(D64:D70)</f>
        <v>777940</v>
      </c>
      <c r="E63" s="230">
        <f aca="true" t="shared" si="17" ref="E63:L63">SUM(E64:E70)</f>
        <v>777940</v>
      </c>
      <c r="F63" s="230">
        <f t="shared" si="17"/>
        <v>0</v>
      </c>
      <c r="G63" s="230">
        <f t="shared" si="17"/>
        <v>777940</v>
      </c>
      <c r="H63" s="230">
        <f t="shared" si="17"/>
        <v>0</v>
      </c>
      <c r="I63" s="230">
        <f t="shared" si="17"/>
        <v>0</v>
      </c>
      <c r="J63" s="230">
        <f t="shared" si="17"/>
        <v>0</v>
      </c>
      <c r="K63" s="230">
        <f t="shared" si="17"/>
        <v>0</v>
      </c>
      <c r="L63" s="230">
        <f t="shared" si="17"/>
        <v>0</v>
      </c>
    </row>
    <row r="64" spans="1:12" s="56" customFormat="1" ht="22.5">
      <c r="A64" s="260"/>
      <c r="B64" s="265" t="s">
        <v>287</v>
      </c>
      <c r="C64" s="114" t="s">
        <v>298</v>
      </c>
      <c r="D64" s="233">
        <f>E64</f>
        <v>100000</v>
      </c>
      <c r="E64" s="233">
        <f>G64</f>
        <v>100000</v>
      </c>
      <c r="F64" s="233"/>
      <c r="G64" s="232">
        <v>100000</v>
      </c>
      <c r="H64" s="233"/>
      <c r="I64" s="233"/>
      <c r="J64" s="233"/>
      <c r="K64" s="233"/>
      <c r="L64" s="233"/>
    </row>
    <row r="65" spans="1:12" s="56" customFormat="1" ht="12.75">
      <c r="A65" s="260"/>
      <c r="B65" s="265" t="s">
        <v>139</v>
      </c>
      <c r="C65" s="114" t="s">
        <v>140</v>
      </c>
      <c r="D65" s="233">
        <f>E65</f>
        <v>385940</v>
      </c>
      <c r="E65" s="233">
        <f>G65</f>
        <v>385940</v>
      </c>
      <c r="F65" s="233">
        <v>0</v>
      </c>
      <c r="G65" s="232">
        <v>385940</v>
      </c>
      <c r="H65" s="233">
        <v>0</v>
      </c>
      <c r="I65" s="233">
        <v>0</v>
      </c>
      <c r="J65" s="233">
        <v>0</v>
      </c>
      <c r="K65" s="233">
        <v>0</v>
      </c>
      <c r="L65" s="233">
        <v>0</v>
      </c>
    </row>
    <row r="66" spans="1:12" s="56" customFormat="1" ht="12.75">
      <c r="A66" s="262"/>
      <c r="B66" s="265" t="s">
        <v>141</v>
      </c>
      <c r="C66" s="114" t="s">
        <v>142</v>
      </c>
      <c r="D66" s="233">
        <f>E66</f>
        <v>40000</v>
      </c>
      <c r="E66" s="233">
        <v>40000</v>
      </c>
      <c r="F66" s="233">
        <v>0</v>
      </c>
      <c r="G66" s="232">
        <v>40000</v>
      </c>
      <c r="H66" s="233">
        <v>0</v>
      </c>
      <c r="I66" s="233">
        <v>0</v>
      </c>
      <c r="J66" s="233">
        <v>0</v>
      </c>
      <c r="K66" s="233">
        <v>0</v>
      </c>
      <c r="L66" s="233">
        <v>0</v>
      </c>
    </row>
    <row r="67" spans="1:12" s="56" customFormat="1" ht="22.5">
      <c r="A67" s="263"/>
      <c r="B67" s="265" t="s">
        <v>143</v>
      </c>
      <c r="C67" s="114" t="s">
        <v>144</v>
      </c>
      <c r="D67" s="233">
        <v>10000</v>
      </c>
      <c r="E67" s="233">
        <v>10000</v>
      </c>
      <c r="F67" s="233">
        <v>0</v>
      </c>
      <c r="G67" s="232">
        <v>10000</v>
      </c>
      <c r="H67" s="233">
        <v>0</v>
      </c>
      <c r="I67" s="233">
        <v>0</v>
      </c>
      <c r="J67" s="233">
        <v>0</v>
      </c>
      <c r="K67" s="233">
        <v>0</v>
      </c>
      <c r="L67" s="233">
        <v>0</v>
      </c>
    </row>
    <row r="68" spans="1:12" s="56" customFormat="1" ht="22.5">
      <c r="A68" s="263"/>
      <c r="B68" s="265" t="s">
        <v>145</v>
      </c>
      <c r="C68" s="114" t="s">
        <v>146</v>
      </c>
      <c r="D68" s="233">
        <f>E68</f>
        <v>225000</v>
      </c>
      <c r="E68" s="233">
        <v>225000</v>
      </c>
      <c r="F68" s="233">
        <v>0</v>
      </c>
      <c r="G68" s="232">
        <f>E68-F68</f>
        <v>225000</v>
      </c>
      <c r="H68" s="233">
        <v>0</v>
      </c>
      <c r="I68" s="233">
        <v>0</v>
      </c>
      <c r="J68" s="233">
        <v>0</v>
      </c>
      <c r="K68" s="233">
        <v>0</v>
      </c>
      <c r="L68" s="233">
        <v>0</v>
      </c>
    </row>
    <row r="69" spans="1:12" s="56" customFormat="1" ht="45">
      <c r="A69" s="263"/>
      <c r="B69" s="265" t="s">
        <v>147</v>
      </c>
      <c r="C69" s="114" t="s">
        <v>148</v>
      </c>
      <c r="D69" s="233">
        <v>10000</v>
      </c>
      <c r="E69" s="233">
        <v>10000</v>
      </c>
      <c r="F69" s="233">
        <v>0</v>
      </c>
      <c r="G69" s="232">
        <v>10000</v>
      </c>
      <c r="H69" s="233">
        <v>0</v>
      </c>
      <c r="I69" s="233">
        <v>0</v>
      </c>
      <c r="J69" s="233">
        <v>0</v>
      </c>
      <c r="K69" s="233">
        <v>0</v>
      </c>
      <c r="L69" s="233">
        <v>0</v>
      </c>
    </row>
    <row r="70" spans="1:12" s="56" customFormat="1" ht="12.75">
      <c r="A70" s="264"/>
      <c r="B70" s="265" t="s">
        <v>149</v>
      </c>
      <c r="C70" s="114" t="s">
        <v>67</v>
      </c>
      <c r="D70" s="233">
        <f>E70</f>
        <v>7000</v>
      </c>
      <c r="E70" s="233">
        <v>7000</v>
      </c>
      <c r="F70" s="233">
        <v>0</v>
      </c>
      <c r="G70" s="232">
        <v>7000</v>
      </c>
      <c r="H70" s="233">
        <v>0</v>
      </c>
      <c r="I70" s="233">
        <v>0</v>
      </c>
      <c r="J70" s="233">
        <v>0</v>
      </c>
      <c r="K70" s="233">
        <v>0</v>
      </c>
      <c r="L70" s="233">
        <v>0</v>
      </c>
    </row>
    <row r="71" spans="1:12" s="56" customFormat="1" ht="22.5">
      <c r="A71" s="261" t="s">
        <v>150</v>
      </c>
      <c r="B71" s="107"/>
      <c r="C71" s="108" t="s">
        <v>151</v>
      </c>
      <c r="D71" s="230">
        <f>SUM(D72:D74)</f>
        <v>336500</v>
      </c>
      <c r="E71" s="230">
        <f aca="true" t="shared" si="18" ref="E71:L71">SUM(E72:E74)</f>
        <v>4500</v>
      </c>
      <c r="F71" s="230">
        <f t="shared" si="18"/>
        <v>0</v>
      </c>
      <c r="G71" s="231">
        <f>E71-F71</f>
        <v>4500</v>
      </c>
      <c r="H71" s="230">
        <f t="shared" si="18"/>
        <v>332000</v>
      </c>
      <c r="I71" s="230">
        <v>0</v>
      </c>
      <c r="J71" s="230">
        <f t="shared" si="18"/>
        <v>0</v>
      </c>
      <c r="K71" s="230">
        <f t="shared" si="18"/>
        <v>0</v>
      </c>
      <c r="L71" s="230">
        <f t="shared" si="18"/>
        <v>0</v>
      </c>
    </row>
    <row r="72" spans="1:12" s="56" customFormat="1" ht="22.5">
      <c r="A72" s="76"/>
      <c r="B72" s="113" t="s">
        <v>152</v>
      </c>
      <c r="C72" s="114" t="s">
        <v>171</v>
      </c>
      <c r="D72" s="233">
        <f>H72</f>
        <v>132000</v>
      </c>
      <c r="E72" s="233">
        <v>0</v>
      </c>
      <c r="F72" s="233">
        <v>0</v>
      </c>
      <c r="G72" s="232">
        <f>E72-F72</f>
        <v>0</v>
      </c>
      <c r="H72" s="233">
        <v>132000</v>
      </c>
      <c r="I72" s="233">
        <v>0</v>
      </c>
      <c r="J72" s="233">
        <v>0</v>
      </c>
      <c r="K72" s="233">
        <v>0</v>
      </c>
      <c r="L72" s="233">
        <v>0</v>
      </c>
    </row>
    <row r="73" spans="1:12" s="56" customFormat="1" ht="12.75">
      <c r="A73" s="81"/>
      <c r="B73" s="113" t="s">
        <v>154</v>
      </c>
      <c r="C73" s="114" t="s">
        <v>155</v>
      </c>
      <c r="D73" s="233">
        <f>H73</f>
        <v>200000</v>
      </c>
      <c r="E73" s="233">
        <v>0</v>
      </c>
      <c r="F73" s="233">
        <v>0</v>
      </c>
      <c r="G73" s="232">
        <f>E73-F73</f>
        <v>0</v>
      </c>
      <c r="H73" s="233">
        <v>200000</v>
      </c>
      <c r="I73" s="233">
        <v>0</v>
      </c>
      <c r="J73" s="233">
        <v>0</v>
      </c>
      <c r="K73" s="233">
        <v>0</v>
      </c>
      <c r="L73" s="233">
        <v>0</v>
      </c>
    </row>
    <row r="74" spans="1:12" s="56" customFormat="1" ht="12.75">
      <c r="A74" s="82"/>
      <c r="B74" s="113" t="s">
        <v>156</v>
      </c>
      <c r="C74" s="114" t="s">
        <v>67</v>
      </c>
      <c r="D74" s="233">
        <f>E74</f>
        <v>4500</v>
      </c>
      <c r="E74" s="233">
        <f>G74</f>
        <v>4500</v>
      </c>
      <c r="F74" s="233">
        <v>0</v>
      </c>
      <c r="G74" s="232">
        <v>4500</v>
      </c>
      <c r="H74" s="233">
        <v>0</v>
      </c>
      <c r="I74" s="233">
        <v>0</v>
      </c>
      <c r="J74" s="233">
        <v>0</v>
      </c>
      <c r="K74" s="233">
        <v>0</v>
      </c>
      <c r="L74" s="233">
        <v>0</v>
      </c>
    </row>
    <row r="75" spans="1:12" s="75" customFormat="1" ht="12.75">
      <c r="A75" s="70" t="s">
        <v>57</v>
      </c>
      <c r="B75" s="107"/>
      <c r="C75" s="108" t="s">
        <v>157</v>
      </c>
      <c r="D75" s="230">
        <f>SUM(D76:D77)</f>
        <v>81860</v>
      </c>
      <c r="E75" s="230">
        <f aca="true" t="shared" si="19" ref="E75:L75">SUM(E76:E77)</f>
        <v>12000</v>
      </c>
      <c r="F75" s="230">
        <f t="shared" si="19"/>
        <v>6000</v>
      </c>
      <c r="G75" s="230">
        <f t="shared" si="19"/>
        <v>6000</v>
      </c>
      <c r="H75" s="230">
        <f t="shared" si="19"/>
        <v>55000</v>
      </c>
      <c r="I75" s="230">
        <f t="shared" si="19"/>
        <v>0</v>
      </c>
      <c r="J75" s="230">
        <f t="shared" si="19"/>
        <v>14860</v>
      </c>
      <c r="K75" s="230">
        <f t="shared" si="19"/>
        <v>0</v>
      </c>
      <c r="L75" s="230">
        <f t="shared" si="19"/>
        <v>0</v>
      </c>
    </row>
    <row r="76" spans="1:12" s="56" customFormat="1" ht="22.5">
      <c r="A76" s="76"/>
      <c r="B76" s="113" t="s">
        <v>158</v>
      </c>
      <c r="C76" s="114" t="s">
        <v>172</v>
      </c>
      <c r="D76" s="233">
        <f>E76+H76+J76</f>
        <v>80860</v>
      </c>
      <c r="E76" s="233">
        <f>F76+G76</f>
        <v>11000</v>
      </c>
      <c r="F76" s="233">
        <v>6000</v>
      </c>
      <c r="G76" s="232">
        <v>5000</v>
      </c>
      <c r="H76" s="233">
        <v>55000</v>
      </c>
      <c r="I76" s="233">
        <v>0</v>
      </c>
      <c r="J76" s="233">
        <v>14860</v>
      </c>
      <c r="K76" s="233">
        <v>0</v>
      </c>
      <c r="L76" s="233">
        <v>0</v>
      </c>
    </row>
    <row r="77" spans="1:12" s="56" customFormat="1" ht="12.75">
      <c r="A77" s="82"/>
      <c r="B77" s="113" t="s">
        <v>160</v>
      </c>
      <c r="C77" s="114" t="s">
        <v>67</v>
      </c>
      <c r="D77" s="233">
        <v>1000</v>
      </c>
      <c r="E77" s="233">
        <v>1000</v>
      </c>
      <c r="F77" s="233">
        <v>0</v>
      </c>
      <c r="G77" s="232">
        <f>E77-F77</f>
        <v>1000</v>
      </c>
      <c r="H77" s="233">
        <v>0</v>
      </c>
      <c r="I77" s="233">
        <v>0</v>
      </c>
      <c r="J77" s="233">
        <v>0</v>
      </c>
      <c r="K77" s="233">
        <v>0</v>
      </c>
      <c r="L77" s="233">
        <v>0</v>
      </c>
    </row>
    <row r="78" spans="1:12" s="115" customFormat="1" ht="24.75" customHeight="1">
      <c r="A78" s="319" t="s">
        <v>173</v>
      </c>
      <c r="B78" s="319"/>
      <c r="C78" s="319"/>
      <c r="D78" s="230">
        <f>D7+D10+D13+D15+D17+D19+D21+D27+D29+D32+D34+D36+D46+D50+D63+D71+D75+D61</f>
        <v>15553975</v>
      </c>
      <c r="E78" s="230">
        <f aca="true" t="shared" si="20" ref="E78:L78">E7+E10+E13+E15+E17+E19+E21+E27+E29+E32+E34+E36+E46+E50+E63+E71+E75+E61</f>
        <v>11788283</v>
      </c>
      <c r="F78" s="230">
        <f t="shared" si="20"/>
        <v>8243575</v>
      </c>
      <c r="G78" s="230">
        <f t="shared" si="20"/>
        <v>3544708</v>
      </c>
      <c r="H78" s="230">
        <f t="shared" si="20"/>
        <v>837774</v>
      </c>
      <c r="I78" s="230">
        <f t="shared" si="20"/>
        <v>2713058</v>
      </c>
      <c r="J78" s="230">
        <f t="shared" si="20"/>
        <v>14860</v>
      </c>
      <c r="K78" s="230">
        <f t="shared" si="20"/>
        <v>0</v>
      </c>
      <c r="L78" s="230">
        <f t="shared" si="20"/>
        <v>200000</v>
      </c>
    </row>
    <row r="80" spans="1:6" ht="12.75">
      <c r="A80" s="116"/>
      <c r="E80" s="98"/>
      <c r="F80" s="98"/>
    </row>
    <row r="81" spans="3:12" ht="12.75">
      <c r="C81" s="236"/>
      <c r="D81" s="98"/>
      <c r="E81" s="98"/>
      <c r="F81" s="98"/>
      <c r="G81" s="98"/>
      <c r="H81" s="98"/>
      <c r="I81" s="62"/>
      <c r="J81" s="62"/>
      <c r="K81" s="62"/>
      <c r="L81" s="62"/>
    </row>
    <row r="82" spans="4:12" ht="12.75">
      <c r="D82" s="237"/>
      <c r="E82" s="237"/>
      <c r="F82" s="237"/>
      <c r="G82" s="237"/>
      <c r="H82" s="237"/>
      <c r="I82" s="220"/>
      <c r="J82" s="220"/>
      <c r="K82" s="220"/>
      <c r="L82" s="220"/>
    </row>
    <row r="83" spans="4:12" ht="12.75">
      <c r="D83" s="237"/>
      <c r="E83" s="237"/>
      <c r="F83" s="237"/>
      <c r="G83" s="237"/>
      <c r="H83" s="237"/>
      <c r="I83" s="220"/>
      <c r="J83" s="220"/>
      <c r="K83" s="220"/>
      <c r="L83" s="220"/>
    </row>
    <row r="84" spans="4:12" ht="12.75">
      <c r="D84" s="237"/>
      <c r="E84" s="237"/>
      <c r="F84" s="237"/>
      <c r="G84" s="237"/>
      <c r="H84" s="237"/>
      <c r="I84" s="237"/>
      <c r="J84" s="237"/>
      <c r="K84" s="237"/>
      <c r="L84" s="237"/>
    </row>
    <row r="85" ht="12.75">
      <c r="E85" s="167"/>
    </row>
  </sheetData>
  <sheetProtection selectLockedCells="1" selectUnlockedCells="1"/>
  <mergeCells count="15">
    <mergeCell ref="J4:J5"/>
    <mergeCell ref="K4:K5"/>
    <mergeCell ref="L4:L5"/>
    <mergeCell ref="A78:C78"/>
    <mergeCell ref="H1:L2"/>
    <mergeCell ref="E1:F1"/>
    <mergeCell ref="D3:F3"/>
    <mergeCell ref="A4:A5"/>
    <mergeCell ref="B4:B5"/>
    <mergeCell ref="C4:C5"/>
    <mergeCell ref="D4:D5"/>
    <mergeCell ref="E4:E5"/>
    <mergeCell ref="F4:G4"/>
    <mergeCell ref="H4:H5"/>
    <mergeCell ref="I4:I5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J26"/>
  <sheetViews>
    <sheetView zoomScalePageLayoutView="0" workbookViewId="0" topLeftCell="A7">
      <selection activeCell="F1" sqref="F1:I1"/>
    </sheetView>
  </sheetViews>
  <sheetFormatPr defaultColWidth="9.140625" defaultRowHeight="12.75"/>
  <cols>
    <col min="1" max="1" width="6.57421875" style="61" customWidth="1"/>
    <col min="2" max="2" width="8.8515625" style="61" customWidth="1"/>
    <col min="3" max="3" width="35.8515625" style="61" customWidth="1"/>
    <col min="4" max="4" width="12.57421875" style="61" customWidth="1"/>
    <col min="5" max="6" width="16.8515625" style="61" customWidth="1"/>
    <col min="7" max="7" width="8.57421875" style="61" customWidth="1"/>
  </cols>
  <sheetData>
    <row r="1" spans="1:9" ht="78.75" customHeight="1">
      <c r="A1" s="58"/>
      <c r="B1" s="58"/>
      <c r="C1" s="58"/>
      <c r="D1" s="58"/>
      <c r="E1" s="58"/>
      <c r="F1" s="325" t="s">
        <v>320</v>
      </c>
      <c r="G1" s="325"/>
      <c r="H1" s="325"/>
      <c r="I1" s="325"/>
    </row>
    <row r="2" spans="1:9" ht="2.25" customHeight="1">
      <c r="A2" s="117"/>
      <c r="B2" s="117"/>
      <c r="C2" s="117"/>
      <c r="D2" s="117"/>
      <c r="E2" s="117"/>
      <c r="F2" s="117"/>
      <c r="G2" s="118"/>
      <c r="H2" s="118"/>
      <c r="I2" s="118"/>
    </row>
    <row r="3" spans="1:9" ht="5.25" customHeight="1">
      <c r="A3" s="117"/>
      <c r="B3" s="117"/>
      <c r="C3" s="117"/>
      <c r="D3" s="117"/>
      <c r="E3" s="117"/>
      <c r="F3" s="117"/>
      <c r="G3" s="119"/>
      <c r="H3" s="1"/>
      <c r="I3" s="1"/>
    </row>
    <row r="4" spans="1:9" ht="18.75" customHeight="1">
      <c r="A4" s="323" t="s">
        <v>174</v>
      </c>
      <c r="B4" s="323"/>
      <c r="C4" s="323"/>
      <c r="D4" s="323"/>
      <c r="E4" s="323"/>
      <c r="F4" s="323"/>
      <c r="G4" s="323"/>
      <c r="H4" s="323"/>
      <c r="I4" s="323"/>
    </row>
    <row r="5" spans="1:9" s="56" customFormat="1" ht="20.25" customHeight="1">
      <c r="A5" s="324" t="s">
        <v>1</v>
      </c>
      <c r="B5" s="324" t="s">
        <v>62</v>
      </c>
      <c r="C5" s="324" t="s">
        <v>63</v>
      </c>
      <c r="D5" s="324" t="s">
        <v>3</v>
      </c>
      <c r="E5" s="324" t="s">
        <v>175</v>
      </c>
      <c r="F5" s="120" t="s">
        <v>6</v>
      </c>
      <c r="G5" s="324" t="s">
        <v>176</v>
      </c>
      <c r="H5" s="326" t="s">
        <v>177</v>
      </c>
      <c r="I5" s="324" t="s">
        <v>178</v>
      </c>
    </row>
    <row r="6" spans="1:9" s="56" customFormat="1" ht="105.75" customHeight="1">
      <c r="A6" s="324"/>
      <c r="B6" s="324"/>
      <c r="C6" s="324"/>
      <c r="D6" s="324"/>
      <c r="E6" s="324"/>
      <c r="F6" s="8" t="s">
        <v>179</v>
      </c>
      <c r="G6" s="324"/>
      <c r="H6" s="324"/>
      <c r="I6" s="324"/>
    </row>
    <row r="7" spans="1:9" s="56" customFormat="1" ht="6" customHeight="1">
      <c r="A7" s="121">
        <v>1</v>
      </c>
      <c r="B7" s="121">
        <v>2</v>
      </c>
      <c r="C7" s="121">
        <v>3</v>
      </c>
      <c r="D7" s="121">
        <v>4</v>
      </c>
      <c r="E7" s="121">
        <v>5</v>
      </c>
      <c r="F7" s="121"/>
      <c r="G7" s="121">
        <v>7</v>
      </c>
      <c r="H7" s="121">
        <v>8</v>
      </c>
      <c r="I7" s="121">
        <v>9</v>
      </c>
    </row>
    <row r="8" spans="1:9" s="56" customFormat="1" ht="28.5" customHeight="1">
      <c r="A8" s="122" t="s">
        <v>277</v>
      </c>
      <c r="B8" s="122"/>
      <c r="C8" s="123" t="s">
        <v>310</v>
      </c>
      <c r="D8" s="124">
        <f>SUM(D9)</f>
        <v>111120</v>
      </c>
      <c r="E8" s="124">
        <f>SUM(E9)</f>
        <v>111120</v>
      </c>
      <c r="F8" s="124">
        <v>0</v>
      </c>
      <c r="G8" s="124">
        <f>SUM(G9)</f>
        <v>0</v>
      </c>
      <c r="H8" s="124">
        <f>SUM(H9)</f>
        <v>0</v>
      </c>
      <c r="I8" s="124">
        <f>SUM(I9)</f>
        <v>0</v>
      </c>
    </row>
    <row r="9" spans="1:9" s="56" customFormat="1" ht="15.75" customHeight="1">
      <c r="A9" s="125"/>
      <c r="B9" s="125" t="s">
        <v>278</v>
      </c>
      <c r="C9" s="126" t="s">
        <v>282</v>
      </c>
      <c r="D9" s="127">
        <f>E9+I9</f>
        <v>111120</v>
      </c>
      <c r="E9" s="127">
        <v>111120</v>
      </c>
      <c r="F9" s="127">
        <v>0</v>
      </c>
      <c r="G9" s="127">
        <v>0</v>
      </c>
      <c r="H9" s="127">
        <v>0</v>
      </c>
      <c r="I9" s="127">
        <v>0</v>
      </c>
    </row>
    <row r="10" spans="1:9" s="56" customFormat="1" ht="12.75">
      <c r="A10" s="128" t="s">
        <v>68</v>
      </c>
      <c r="B10" s="128"/>
      <c r="C10" s="129" t="s">
        <v>69</v>
      </c>
      <c r="D10" s="130">
        <f aca="true" t="shared" si="0" ref="D10:I10">SUM(D11:D11)</f>
        <v>820206</v>
      </c>
      <c r="E10" s="130">
        <f t="shared" si="0"/>
        <v>820206</v>
      </c>
      <c r="F10" s="130">
        <f t="shared" si="0"/>
        <v>427866</v>
      </c>
      <c r="G10" s="130">
        <f t="shared" si="0"/>
        <v>0</v>
      </c>
      <c r="H10" s="130">
        <f t="shared" si="0"/>
        <v>0</v>
      </c>
      <c r="I10" s="130">
        <f t="shared" si="0"/>
        <v>0</v>
      </c>
    </row>
    <row r="11" spans="1:9" s="56" customFormat="1" ht="12.75">
      <c r="A11" s="125"/>
      <c r="B11" s="125" t="s">
        <v>70</v>
      </c>
      <c r="C11" s="126" t="s">
        <v>71</v>
      </c>
      <c r="D11" s="127">
        <f>E11+I11</f>
        <v>820206</v>
      </c>
      <c r="E11" s="127">
        <v>820206</v>
      </c>
      <c r="F11" s="127">
        <v>427866</v>
      </c>
      <c r="G11" s="127">
        <v>0</v>
      </c>
      <c r="H11" s="127">
        <v>0</v>
      </c>
      <c r="I11" s="127">
        <v>0</v>
      </c>
    </row>
    <row r="12" spans="1:9" s="56" customFormat="1" ht="12.75">
      <c r="A12" s="128" t="s">
        <v>18</v>
      </c>
      <c r="B12" s="128"/>
      <c r="C12" s="129" t="s">
        <v>19</v>
      </c>
      <c r="D12" s="130">
        <f>D13</f>
        <v>66800</v>
      </c>
      <c r="E12" s="130">
        <f>E13</f>
        <v>66800</v>
      </c>
      <c r="F12" s="130">
        <v>0</v>
      </c>
      <c r="G12" s="130">
        <f>G13</f>
        <v>0</v>
      </c>
      <c r="H12" s="130">
        <f>H13</f>
        <v>0</v>
      </c>
      <c r="I12" s="130">
        <f>I13</f>
        <v>0</v>
      </c>
    </row>
    <row r="13" spans="1:9" s="56" customFormat="1" ht="12.75">
      <c r="A13" s="125"/>
      <c r="B13" s="125" t="s">
        <v>82</v>
      </c>
      <c r="C13" s="266" t="s">
        <v>311</v>
      </c>
      <c r="D13" s="127">
        <f>E13+I13</f>
        <v>66800</v>
      </c>
      <c r="E13" s="127">
        <v>66800</v>
      </c>
      <c r="F13" s="127">
        <v>0</v>
      </c>
      <c r="G13" s="127">
        <v>0</v>
      </c>
      <c r="H13" s="127">
        <v>0</v>
      </c>
      <c r="I13" s="127">
        <v>0</v>
      </c>
    </row>
    <row r="14" spans="1:9" s="56" customFormat="1" ht="12.75">
      <c r="A14" s="128" t="s">
        <v>47</v>
      </c>
      <c r="B14" s="128"/>
      <c r="C14" s="129" t="s">
        <v>48</v>
      </c>
      <c r="D14" s="130">
        <f>D15</f>
        <v>100000</v>
      </c>
      <c r="E14" s="130">
        <f>E15</f>
        <v>100000</v>
      </c>
      <c r="F14" s="130">
        <v>0</v>
      </c>
      <c r="G14" s="130">
        <f>G15</f>
        <v>0</v>
      </c>
      <c r="H14" s="130">
        <f>H15</f>
        <v>0</v>
      </c>
      <c r="I14" s="130">
        <f>I15</f>
        <v>0</v>
      </c>
    </row>
    <row r="15" spans="1:9" s="56" customFormat="1" ht="12.75">
      <c r="A15" s="125"/>
      <c r="B15" s="125" t="s">
        <v>107</v>
      </c>
      <c r="C15" s="126" t="s">
        <v>108</v>
      </c>
      <c r="D15" s="127">
        <f>E15+I15</f>
        <v>100000</v>
      </c>
      <c r="E15" s="127">
        <v>100000</v>
      </c>
      <c r="F15" s="127">
        <v>0</v>
      </c>
      <c r="G15" s="127">
        <v>0</v>
      </c>
      <c r="H15" s="127">
        <v>0</v>
      </c>
      <c r="I15" s="127">
        <v>0</v>
      </c>
    </row>
    <row r="16" spans="1:9" s="56" customFormat="1" ht="12.75">
      <c r="A16" s="128" t="s">
        <v>54</v>
      </c>
      <c r="B16" s="128"/>
      <c r="C16" s="129" t="s">
        <v>55</v>
      </c>
      <c r="D16" s="130">
        <f>D17</f>
        <v>447600</v>
      </c>
      <c r="E16" s="130">
        <f>E17</f>
        <v>447600</v>
      </c>
      <c r="F16" s="130">
        <v>0</v>
      </c>
      <c r="G16" s="130">
        <f>G17</f>
        <v>0</v>
      </c>
      <c r="H16" s="130">
        <f>H17</f>
        <v>0</v>
      </c>
      <c r="I16" s="130">
        <f>I17</f>
        <v>0</v>
      </c>
    </row>
    <row r="17" spans="1:9" s="56" customFormat="1" ht="12.75">
      <c r="A17" s="125"/>
      <c r="B17" s="125" t="s">
        <v>287</v>
      </c>
      <c r="C17" s="126" t="s">
        <v>298</v>
      </c>
      <c r="D17" s="127">
        <f>E17+I17</f>
        <v>447600</v>
      </c>
      <c r="E17" s="127">
        <v>447600</v>
      </c>
      <c r="F17" s="127">
        <v>0</v>
      </c>
      <c r="G17" s="127">
        <v>0</v>
      </c>
      <c r="H17" s="127">
        <v>0</v>
      </c>
      <c r="I17" s="127">
        <v>0</v>
      </c>
    </row>
    <row r="18" spans="1:9" s="56" customFormat="1" ht="12.75">
      <c r="A18" s="128" t="s">
        <v>150</v>
      </c>
      <c r="B18" s="125"/>
      <c r="C18" s="129" t="s">
        <v>151</v>
      </c>
      <c r="D18" s="130">
        <f>SUM(D19:D20)</f>
        <v>278083</v>
      </c>
      <c r="E18" s="130">
        <f>SUM(E19:E20)</f>
        <v>278083</v>
      </c>
      <c r="F18" s="130">
        <f>SUM(F19:F20)</f>
        <v>249483</v>
      </c>
      <c r="G18" s="130">
        <f>SUM(G19)</f>
        <v>0</v>
      </c>
      <c r="H18" s="130">
        <f>SUM(H19)</f>
        <v>0</v>
      </c>
      <c r="I18" s="130">
        <f>SUM(I19)</f>
        <v>0</v>
      </c>
    </row>
    <row r="19" spans="1:9" s="56" customFormat="1" ht="12.75">
      <c r="A19" s="125"/>
      <c r="B19" s="125" t="s">
        <v>152</v>
      </c>
      <c r="C19" s="126" t="s">
        <v>171</v>
      </c>
      <c r="D19" s="127">
        <f>E19+I19</f>
        <v>249483</v>
      </c>
      <c r="E19" s="127">
        <v>249483</v>
      </c>
      <c r="F19" s="127">
        <f>E19</f>
        <v>249483</v>
      </c>
      <c r="G19" s="127">
        <v>0</v>
      </c>
      <c r="H19" s="127">
        <v>0</v>
      </c>
      <c r="I19" s="127">
        <v>0</v>
      </c>
    </row>
    <row r="20" spans="1:9" s="56" customFormat="1" ht="12.75">
      <c r="A20" s="234"/>
      <c r="B20" s="234" t="s">
        <v>156</v>
      </c>
      <c r="C20" s="235" t="s">
        <v>67</v>
      </c>
      <c r="D20" s="131">
        <f>E20</f>
        <v>28600</v>
      </c>
      <c r="E20" s="131">
        <v>28600</v>
      </c>
      <c r="F20" s="131">
        <v>0</v>
      </c>
      <c r="G20" s="131">
        <v>0</v>
      </c>
      <c r="H20" s="131">
        <v>0</v>
      </c>
      <c r="I20" s="131">
        <v>0</v>
      </c>
    </row>
    <row r="21" spans="1:10" s="115" customFormat="1" ht="15.75" customHeight="1">
      <c r="A21" s="322" t="s">
        <v>173</v>
      </c>
      <c r="B21" s="322"/>
      <c r="C21" s="322"/>
      <c r="D21" s="132">
        <f aca="true" t="shared" si="1" ref="D21:I21">D8+D10+D12+D14+D16+D18</f>
        <v>1823809</v>
      </c>
      <c r="E21" s="132">
        <f t="shared" si="1"/>
        <v>1823809</v>
      </c>
      <c r="F21" s="132">
        <f t="shared" si="1"/>
        <v>677349</v>
      </c>
      <c r="G21" s="132">
        <f t="shared" si="1"/>
        <v>0</v>
      </c>
      <c r="H21" s="132">
        <f t="shared" si="1"/>
        <v>0</v>
      </c>
      <c r="I21" s="132">
        <f t="shared" si="1"/>
        <v>0</v>
      </c>
      <c r="J21" s="133"/>
    </row>
    <row r="22" ht="12.75">
      <c r="D22" s="98"/>
    </row>
    <row r="23" spans="1:6" ht="12.75">
      <c r="A23" s="116"/>
      <c r="E23" s="98"/>
      <c r="F23" s="98"/>
    </row>
    <row r="24" spans="5:6" ht="12.75">
      <c r="E24" s="98"/>
      <c r="F24" s="98"/>
    </row>
    <row r="25" ht="12.75">
      <c r="E25" s="98"/>
    </row>
    <row r="26" spans="5:6" ht="12.75">
      <c r="E26" s="98"/>
      <c r="F26" s="98"/>
    </row>
  </sheetData>
  <sheetProtection selectLockedCells="1" selectUnlockedCells="1"/>
  <mergeCells count="11">
    <mergeCell ref="F1:I1"/>
    <mergeCell ref="G5:G6"/>
    <mergeCell ref="H5:H6"/>
    <mergeCell ref="I5:I6"/>
    <mergeCell ref="A21:C21"/>
    <mergeCell ref="A4:I4"/>
    <mergeCell ref="A5:A6"/>
    <mergeCell ref="B5:B6"/>
    <mergeCell ref="C5:C6"/>
    <mergeCell ref="D5:D6"/>
    <mergeCell ref="E5:E6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3"/>
  <headerFooter alignWithMargins="0">
    <oddFooter>&amp;CStrona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G32"/>
  <sheetViews>
    <sheetView zoomScalePageLayoutView="0" workbookViewId="0" topLeftCell="A1">
      <selection activeCell="F6" sqref="F5:H18"/>
    </sheetView>
  </sheetViews>
  <sheetFormatPr defaultColWidth="9.140625" defaultRowHeight="12.75"/>
  <cols>
    <col min="1" max="1" width="4.7109375" style="61" customWidth="1"/>
    <col min="2" max="2" width="40.140625" style="61" customWidth="1"/>
    <col min="3" max="3" width="14.00390625" style="61" customWidth="1"/>
    <col min="4" max="4" width="17.7109375" style="61" customWidth="1"/>
    <col min="5" max="5" width="5.7109375" style="61" customWidth="1"/>
    <col min="6" max="6" width="10.140625" style="61" customWidth="1"/>
    <col min="7" max="16384" width="9.140625" style="61" customWidth="1"/>
  </cols>
  <sheetData>
    <row r="1" spans="1:5" ht="17.25" customHeight="1">
      <c r="A1" s="58"/>
      <c r="B1" s="58"/>
      <c r="C1" s="327" t="s">
        <v>321</v>
      </c>
      <c r="D1" s="327"/>
      <c r="E1" s="327"/>
    </row>
    <row r="2" spans="1:5" ht="27" customHeight="1">
      <c r="A2" s="58"/>
      <c r="B2" s="58"/>
      <c r="C2" s="327"/>
      <c r="D2" s="327"/>
      <c r="E2" s="327"/>
    </row>
    <row r="3" spans="1:4" ht="11.25" customHeight="1">
      <c r="A3" s="58"/>
      <c r="B3" s="58"/>
      <c r="C3" s="58"/>
      <c r="D3" s="58"/>
    </row>
    <row r="4" spans="1:4" ht="27" customHeight="1">
      <c r="A4" s="330" t="s">
        <v>306</v>
      </c>
      <c r="B4" s="330"/>
      <c r="C4" s="330"/>
      <c r="D4" s="330"/>
    </row>
    <row r="5" spans="1:4" ht="6.75" customHeight="1">
      <c r="A5" s="134"/>
      <c r="B5" s="58"/>
      <c r="C5" s="58"/>
      <c r="D5" s="58"/>
    </row>
    <row r="6" spans="1:4" ht="12.75">
      <c r="A6" s="58"/>
      <c r="B6" s="58"/>
      <c r="C6" s="58"/>
      <c r="D6" s="135"/>
    </row>
    <row r="7" spans="1:4" ht="15" customHeight="1">
      <c r="A7" s="304" t="s">
        <v>180</v>
      </c>
      <c r="B7" s="304" t="s">
        <v>181</v>
      </c>
      <c r="C7" s="331" t="s">
        <v>182</v>
      </c>
      <c r="D7" s="331" t="s">
        <v>305</v>
      </c>
    </row>
    <row r="8" spans="1:4" ht="15" customHeight="1">
      <c r="A8" s="304"/>
      <c r="B8" s="304"/>
      <c r="C8" s="304"/>
      <c r="D8" s="331"/>
    </row>
    <row r="9" spans="1:4" ht="15.75" customHeight="1">
      <c r="A9" s="304"/>
      <c r="B9" s="304"/>
      <c r="C9" s="304"/>
      <c r="D9" s="331"/>
    </row>
    <row r="10" spans="1:4" s="139" customFormat="1" ht="9.75" customHeight="1">
      <c r="A10" s="137">
        <v>1</v>
      </c>
      <c r="B10" s="137">
        <v>2</v>
      </c>
      <c r="C10" s="137">
        <v>3</v>
      </c>
      <c r="D10" s="138">
        <v>4</v>
      </c>
    </row>
    <row r="11" spans="1:5" s="144" customFormat="1" ht="13.5" customHeight="1">
      <c r="A11" s="140" t="s">
        <v>183</v>
      </c>
      <c r="B11" s="141" t="s">
        <v>184</v>
      </c>
      <c r="C11" s="140"/>
      <c r="D11" s="142">
        <v>16791859</v>
      </c>
      <c r="E11" s="143"/>
    </row>
    <row r="12" spans="1:6" ht="15.75" customHeight="1">
      <c r="A12" s="140" t="s">
        <v>185</v>
      </c>
      <c r="B12" s="141" t="s">
        <v>186</v>
      </c>
      <c r="C12" s="140"/>
      <c r="D12" s="145">
        <v>17377784</v>
      </c>
      <c r="E12" s="98"/>
      <c r="F12" s="98"/>
    </row>
    <row r="13" spans="1:7" ht="14.25" customHeight="1">
      <c r="A13" s="140" t="s">
        <v>187</v>
      </c>
      <c r="B13" s="141" t="s">
        <v>188</v>
      </c>
      <c r="C13" s="146"/>
      <c r="D13" s="145">
        <f>D11-D12</f>
        <v>-585925</v>
      </c>
      <c r="E13" s="98"/>
      <c r="F13" s="100"/>
      <c r="G13" s="228"/>
    </row>
    <row r="14" spans="1:5" ht="18.75" customHeight="1">
      <c r="A14" s="328" t="s">
        <v>189</v>
      </c>
      <c r="B14" s="328"/>
      <c r="C14" s="146"/>
      <c r="D14" s="147">
        <f>SUM(D15:D22)</f>
        <v>1245413</v>
      </c>
      <c r="E14" s="98"/>
    </row>
    <row r="15" spans="1:6" ht="21.75" customHeight="1">
      <c r="A15" s="140" t="s">
        <v>183</v>
      </c>
      <c r="B15" s="148" t="s">
        <v>190</v>
      </c>
      <c r="C15" s="140" t="s">
        <v>191</v>
      </c>
      <c r="D15" s="145">
        <v>655282</v>
      </c>
      <c r="E15" s="98"/>
      <c r="F15" s="98"/>
    </row>
    <row r="16" spans="1:4" ht="18.75" customHeight="1">
      <c r="A16" s="149" t="s">
        <v>185</v>
      </c>
      <c r="B16" s="146" t="s">
        <v>192</v>
      </c>
      <c r="C16" s="140" t="s">
        <v>191</v>
      </c>
      <c r="D16" s="150"/>
    </row>
    <row r="17" spans="1:5" ht="31.5" customHeight="1">
      <c r="A17" s="140" t="s">
        <v>187</v>
      </c>
      <c r="B17" s="151" t="s">
        <v>193</v>
      </c>
      <c r="C17" s="140" t="s">
        <v>194</v>
      </c>
      <c r="D17" s="145"/>
      <c r="E17" s="98"/>
    </row>
    <row r="18" spans="1:4" ht="15.75" customHeight="1">
      <c r="A18" s="149" t="s">
        <v>195</v>
      </c>
      <c r="B18" s="146" t="s">
        <v>196</v>
      </c>
      <c r="C18" s="140" t="s">
        <v>197</v>
      </c>
      <c r="D18" s="145"/>
    </row>
    <row r="19" spans="1:4" ht="15" customHeight="1">
      <c r="A19" s="140" t="s">
        <v>198</v>
      </c>
      <c r="B19" s="146" t="s">
        <v>199</v>
      </c>
      <c r="C19" s="140" t="s">
        <v>200</v>
      </c>
      <c r="D19" s="145"/>
    </row>
    <row r="20" spans="1:4" ht="16.5" customHeight="1">
      <c r="A20" s="149" t="s">
        <v>201</v>
      </c>
      <c r="B20" s="146" t="s">
        <v>202</v>
      </c>
      <c r="C20" s="140" t="s">
        <v>203</v>
      </c>
      <c r="D20" s="152"/>
    </row>
    <row r="21" spans="1:4" ht="15" customHeight="1">
      <c r="A21" s="140" t="s">
        <v>204</v>
      </c>
      <c r="B21" s="146" t="s">
        <v>205</v>
      </c>
      <c r="C21" s="140" t="s">
        <v>206</v>
      </c>
      <c r="D21" s="145"/>
    </row>
    <row r="22" spans="1:6" ht="15" customHeight="1">
      <c r="A22" s="140" t="s">
        <v>207</v>
      </c>
      <c r="B22" s="153" t="s">
        <v>208</v>
      </c>
      <c r="C22" s="140" t="s">
        <v>289</v>
      </c>
      <c r="D22" s="267">
        <f>427866+162265</f>
        <v>590131</v>
      </c>
      <c r="F22" s="98"/>
    </row>
    <row r="23" spans="1:4" ht="18.75" customHeight="1">
      <c r="A23" s="328" t="s">
        <v>209</v>
      </c>
      <c r="B23" s="328"/>
      <c r="C23" s="140"/>
      <c r="D23" s="147">
        <f>SUM(D24:D30)</f>
        <v>659488</v>
      </c>
    </row>
    <row r="24" spans="1:4" ht="16.5" customHeight="1">
      <c r="A24" s="140" t="s">
        <v>183</v>
      </c>
      <c r="B24" s="146" t="s">
        <v>210</v>
      </c>
      <c r="C24" s="140" t="s">
        <v>211</v>
      </c>
      <c r="D24" s="145">
        <f>270000</f>
        <v>270000</v>
      </c>
    </row>
    <row r="25" spans="1:4" ht="13.5" customHeight="1">
      <c r="A25" s="149" t="s">
        <v>185</v>
      </c>
      <c r="B25" s="154" t="s">
        <v>212</v>
      </c>
      <c r="C25" s="149" t="s">
        <v>211</v>
      </c>
      <c r="D25" s="150"/>
    </row>
    <row r="26" spans="1:4" ht="38.25" customHeight="1">
      <c r="A26" s="140" t="s">
        <v>187</v>
      </c>
      <c r="B26" s="155" t="s">
        <v>213</v>
      </c>
      <c r="C26" s="140" t="s">
        <v>214</v>
      </c>
      <c r="D26" s="145">
        <f>389488</f>
        <v>389488</v>
      </c>
    </row>
    <row r="27" spans="1:4" ht="14.25" customHeight="1">
      <c r="A27" s="149" t="s">
        <v>195</v>
      </c>
      <c r="B27" s="154" t="s">
        <v>215</v>
      </c>
      <c r="C27" s="149" t="s">
        <v>216</v>
      </c>
      <c r="D27" s="150"/>
    </row>
    <row r="28" spans="1:4" ht="15.75" customHeight="1">
      <c r="A28" s="140" t="s">
        <v>198</v>
      </c>
      <c r="B28" s="146" t="s">
        <v>217</v>
      </c>
      <c r="C28" s="140" t="s">
        <v>218</v>
      </c>
      <c r="D28" s="145"/>
    </row>
    <row r="29" spans="1:4" ht="15" customHeight="1">
      <c r="A29" s="156" t="s">
        <v>201</v>
      </c>
      <c r="B29" s="153" t="s">
        <v>219</v>
      </c>
      <c r="C29" s="156" t="s">
        <v>220</v>
      </c>
      <c r="D29" s="152"/>
    </row>
    <row r="30" spans="1:5" ht="16.5" customHeight="1">
      <c r="A30" s="156" t="s">
        <v>204</v>
      </c>
      <c r="B30" s="153" t="s">
        <v>221</v>
      </c>
      <c r="C30" s="157" t="s">
        <v>222</v>
      </c>
      <c r="D30" s="158"/>
      <c r="E30" s="159"/>
    </row>
    <row r="31" spans="1:4" ht="12.75">
      <c r="A31" s="160"/>
      <c r="B31" s="161"/>
      <c r="C31" s="162"/>
      <c r="D31" s="163"/>
    </row>
    <row r="32" spans="1:4" ht="51.75" customHeight="1">
      <c r="A32" s="164"/>
      <c r="B32" s="329"/>
      <c r="C32" s="329"/>
      <c r="D32" s="329"/>
    </row>
  </sheetData>
  <sheetProtection selectLockedCells="1" selectUnlockedCells="1"/>
  <mergeCells count="9">
    <mergeCell ref="C1:E2"/>
    <mergeCell ref="A14:B14"/>
    <mergeCell ref="A23:B23"/>
    <mergeCell ref="B32:D32"/>
    <mergeCell ref="A4:D4"/>
    <mergeCell ref="A7:A9"/>
    <mergeCell ref="B7:B9"/>
    <mergeCell ref="C7:C9"/>
    <mergeCell ref="D7:D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G20"/>
  <sheetViews>
    <sheetView zoomScalePageLayoutView="0" workbookViewId="0" topLeftCell="A10">
      <selection activeCell="E16" sqref="E16"/>
    </sheetView>
  </sheetViews>
  <sheetFormatPr defaultColWidth="9.140625" defaultRowHeight="12.75"/>
  <cols>
    <col min="1" max="1" width="11.28125" style="61" customWidth="1"/>
    <col min="2" max="2" width="12.421875" style="61" customWidth="1"/>
    <col min="3" max="3" width="42.7109375" style="61" customWidth="1"/>
    <col min="4" max="4" width="14.28125" style="61" customWidth="1"/>
    <col min="5" max="5" width="14.8515625" style="61" customWidth="1"/>
    <col min="6" max="6" width="13.57421875" style="61" customWidth="1"/>
    <col min="7" max="7" width="15.8515625" style="0" customWidth="1"/>
  </cols>
  <sheetData>
    <row r="1" spans="1:7" ht="12.75" customHeight="1">
      <c r="A1" s="58"/>
      <c r="B1" s="58"/>
      <c r="C1" s="58"/>
      <c r="D1" s="58"/>
      <c r="E1" s="327" t="s">
        <v>322</v>
      </c>
      <c r="F1" s="327"/>
      <c r="G1" s="327"/>
    </row>
    <row r="2" spans="1:7" ht="41.25" customHeight="1">
      <c r="A2" s="58"/>
      <c r="B2" s="58"/>
      <c r="C2" s="58"/>
      <c r="D2" s="58"/>
      <c r="E2" s="327"/>
      <c r="F2" s="327"/>
      <c r="G2" s="327"/>
    </row>
    <row r="3" spans="1:7" ht="10.5" customHeight="1">
      <c r="A3" s="58"/>
      <c r="B3" s="58"/>
      <c r="C3" s="58"/>
      <c r="D3" s="58"/>
      <c r="E3" s="58"/>
      <c r="F3" s="165"/>
      <c r="G3" s="165"/>
    </row>
    <row r="4" spans="1:7" ht="29.25" customHeight="1">
      <c r="A4" s="332" t="s">
        <v>223</v>
      </c>
      <c r="B4" s="332"/>
      <c r="C4" s="332"/>
      <c r="D4" s="332"/>
      <c r="E4" s="332"/>
      <c r="F4" s="332"/>
      <c r="G4" s="332"/>
    </row>
    <row r="5" spans="1:7" ht="7.5" customHeight="1">
      <c r="A5" s="58"/>
      <c r="B5" s="58"/>
      <c r="C5" s="58"/>
      <c r="D5" s="58"/>
      <c r="E5" s="58"/>
      <c r="F5" s="58"/>
      <c r="G5" s="166"/>
    </row>
    <row r="6" spans="1:7" s="167" customFormat="1" ht="20.25" customHeight="1">
      <c r="A6" s="304" t="s">
        <v>1</v>
      </c>
      <c r="B6" s="304" t="s">
        <v>62</v>
      </c>
      <c r="C6" s="304" t="s">
        <v>224</v>
      </c>
      <c r="D6" s="331" t="s">
        <v>225</v>
      </c>
      <c r="E6" s="331" t="s">
        <v>226</v>
      </c>
      <c r="F6" s="331" t="s">
        <v>227</v>
      </c>
      <c r="G6" s="331"/>
    </row>
    <row r="7" spans="1:7" s="167" customFormat="1" ht="20.25" customHeight="1">
      <c r="A7" s="304"/>
      <c r="B7" s="304"/>
      <c r="C7" s="304"/>
      <c r="D7" s="331"/>
      <c r="E7" s="331"/>
      <c r="F7" s="136" t="s">
        <v>228</v>
      </c>
      <c r="G7" s="136" t="s">
        <v>229</v>
      </c>
    </row>
    <row r="8" spans="1:7" ht="9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</row>
    <row r="9" spans="1:7" ht="19.5" customHeight="1">
      <c r="A9" s="168">
        <v>750</v>
      </c>
      <c r="B9" s="168"/>
      <c r="C9" s="169" t="s">
        <v>19</v>
      </c>
      <c r="D9" s="170">
        <f>SUM(D10)</f>
        <v>43691</v>
      </c>
      <c r="E9" s="170">
        <f>SUM(E10)</f>
        <v>43691</v>
      </c>
      <c r="F9" s="170">
        <f>SUM(F10)</f>
        <v>43691</v>
      </c>
      <c r="G9" s="170">
        <f>SUM(G10)</f>
        <v>0</v>
      </c>
    </row>
    <row r="10" spans="1:7" ht="15" customHeight="1">
      <c r="A10" s="171"/>
      <c r="B10" s="171">
        <v>75011</v>
      </c>
      <c r="C10" s="172" t="s">
        <v>79</v>
      </c>
      <c r="D10" s="173">
        <f>E10</f>
        <v>43691</v>
      </c>
      <c r="E10" s="173">
        <f>F10</f>
        <v>43691</v>
      </c>
      <c r="F10" s="173">
        <f>39058+4633</f>
        <v>43691</v>
      </c>
      <c r="G10" s="173">
        <v>0</v>
      </c>
    </row>
    <row r="11" spans="1:7" ht="26.25" customHeight="1">
      <c r="A11" s="174">
        <v>751</v>
      </c>
      <c r="B11" s="171"/>
      <c r="C11" s="175" t="s">
        <v>24</v>
      </c>
      <c r="D11" s="176">
        <f>SUM(D12)</f>
        <v>1086</v>
      </c>
      <c r="E11" s="176">
        <f>SUM(E12)</f>
        <v>1086</v>
      </c>
      <c r="F11" s="176">
        <f>SUM(F12)</f>
        <v>1086</v>
      </c>
      <c r="G11" s="176">
        <f>SUM(G12)</f>
        <v>0</v>
      </c>
    </row>
    <row r="12" spans="1:7" ht="33" customHeight="1">
      <c r="A12" s="171"/>
      <c r="B12" s="171">
        <v>75101</v>
      </c>
      <c r="C12" s="172" t="s">
        <v>230</v>
      </c>
      <c r="D12" s="173">
        <f>E12</f>
        <v>1086</v>
      </c>
      <c r="E12" s="173">
        <f>F12</f>
        <v>1086</v>
      </c>
      <c r="F12" s="173">
        <v>1086</v>
      </c>
      <c r="G12" s="173">
        <v>0</v>
      </c>
    </row>
    <row r="13" spans="1:7" ht="19.5" customHeight="1">
      <c r="A13" s="174">
        <v>754</v>
      </c>
      <c r="B13" s="171"/>
      <c r="C13" s="175" t="s">
        <v>231</v>
      </c>
      <c r="D13" s="176">
        <f>SUM(D14)</f>
        <v>1000</v>
      </c>
      <c r="E13" s="176">
        <f>SUM(E14)</f>
        <v>1000</v>
      </c>
      <c r="F13" s="176">
        <f>SUM(F14)</f>
        <v>1000</v>
      </c>
      <c r="G13" s="176">
        <f>SUM(G14)</f>
        <v>0</v>
      </c>
    </row>
    <row r="14" spans="1:7" ht="12.75" customHeight="1">
      <c r="A14" s="171"/>
      <c r="B14" s="171">
        <v>75414</v>
      </c>
      <c r="C14" s="172" t="s">
        <v>92</v>
      </c>
      <c r="D14" s="173">
        <v>1000</v>
      </c>
      <c r="E14" s="173">
        <v>1000</v>
      </c>
      <c r="F14" s="173">
        <v>1000</v>
      </c>
      <c r="G14" s="173">
        <v>0</v>
      </c>
    </row>
    <row r="15" spans="1:7" ht="15.75" customHeight="1">
      <c r="A15" s="174">
        <v>852</v>
      </c>
      <c r="B15" s="171"/>
      <c r="C15" s="175" t="s">
        <v>52</v>
      </c>
      <c r="D15" s="176">
        <f>SUM(D16:D17)</f>
        <v>1942400</v>
      </c>
      <c r="E15" s="176">
        <f>SUM(E16:E17)</f>
        <v>1942400</v>
      </c>
      <c r="F15" s="176">
        <f>SUM(F16:F17)</f>
        <v>1942400</v>
      </c>
      <c r="G15" s="176">
        <f>SUM(G16:G17)</f>
        <v>0</v>
      </c>
    </row>
    <row r="16" spans="1:7" ht="39" customHeight="1">
      <c r="A16" s="171"/>
      <c r="B16" s="171">
        <v>85212</v>
      </c>
      <c r="C16" s="172" t="s">
        <v>232</v>
      </c>
      <c r="D16" s="173">
        <f>E16</f>
        <v>1940000</v>
      </c>
      <c r="E16" s="173">
        <f>F16</f>
        <v>1940000</v>
      </c>
      <c r="F16" s="173">
        <v>1940000</v>
      </c>
      <c r="G16" s="173">
        <v>0</v>
      </c>
    </row>
    <row r="17" spans="1:7" ht="57.75" customHeight="1">
      <c r="A17" s="171"/>
      <c r="B17" s="171">
        <v>85213</v>
      </c>
      <c r="C17" s="172" t="s">
        <v>233</v>
      </c>
      <c r="D17" s="173">
        <f>E17</f>
        <v>2400</v>
      </c>
      <c r="E17" s="173">
        <f>F17</f>
        <v>2400</v>
      </c>
      <c r="F17" s="173">
        <v>2400</v>
      </c>
      <c r="G17" s="173">
        <v>0</v>
      </c>
    </row>
    <row r="18" spans="1:7" ht="19.5" customHeight="1">
      <c r="A18" s="328" t="s">
        <v>3</v>
      </c>
      <c r="B18" s="328"/>
      <c r="C18" s="328"/>
      <c r="D18" s="147">
        <f>D15+D13+D11+D9</f>
        <v>1988177</v>
      </c>
      <c r="E18" s="147">
        <f>E15+E13+E11+E9</f>
        <v>1988177</v>
      </c>
      <c r="F18" s="147">
        <f>F15+F13+F11+F9</f>
        <v>1988177</v>
      </c>
      <c r="G18" s="147">
        <f>G15+G13+G11+G9</f>
        <v>0</v>
      </c>
    </row>
    <row r="20" ht="12.75">
      <c r="A20" s="116"/>
    </row>
  </sheetData>
  <sheetProtection selectLockedCells="1" selectUnlockedCells="1"/>
  <mergeCells count="9">
    <mergeCell ref="E1:G2"/>
    <mergeCell ref="A18:C18"/>
    <mergeCell ref="A4:G4"/>
    <mergeCell ref="A6:A7"/>
    <mergeCell ref="B6:B7"/>
    <mergeCell ref="C6:C7"/>
    <mergeCell ref="D6:D7"/>
    <mergeCell ref="E6:E7"/>
    <mergeCell ref="F6:G6"/>
  </mergeCells>
  <printOptions/>
  <pageMargins left="0.75" right="0.75" top="1" bottom="1" header="0.5118055555555555" footer="0.5"/>
  <pageSetup horizontalDpi="300" verticalDpi="300" orientation="landscape" paperSize="9" r:id="rId1"/>
  <headerFooter alignWithMargins="0"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E20"/>
  <sheetViews>
    <sheetView zoomScalePageLayoutView="0" workbookViewId="0" topLeftCell="A22">
      <selection activeCell="E2" sqref="E2:E3"/>
    </sheetView>
  </sheetViews>
  <sheetFormatPr defaultColWidth="9.140625" defaultRowHeight="12.75"/>
  <cols>
    <col min="1" max="1" width="4.00390625" style="61" customWidth="1"/>
    <col min="2" max="2" width="8.140625" style="61" customWidth="1"/>
    <col min="3" max="3" width="8.00390625" style="61" customWidth="1"/>
    <col min="4" max="4" width="41.57421875" style="61" customWidth="1"/>
    <col min="5" max="5" width="24.140625" style="61" customWidth="1"/>
    <col min="6" max="16384" width="9.140625" style="61" customWidth="1"/>
  </cols>
  <sheetData>
    <row r="1" spans="1:5" ht="12.75">
      <c r="A1" s="58"/>
      <c r="B1" s="58"/>
      <c r="C1" s="58"/>
      <c r="D1" s="58"/>
      <c r="E1" s="58"/>
    </row>
    <row r="2" spans="1:5" ht="20.25" customHeight="1">
      <c r="A2" s="58"/>
      <c r="B2" s="58"/>
      <c r="C2" s="58"/>
      <c r="D2" s="58"/>
      <c r="E2" s="333" t="s">
        <v>323</v>
      </c>
    </row>
    <row r="3" spans="1:5" ht="23.25" customHeight="1">
      <c r="A3" s="58"/>
      <c r="B3" s="58"/>
      <c r="C3" s="58"/>
      <c r="D3" s="58"/>
      <c r="E3" s="333"/>
    </row>
    <row r="4" spans="1:5" ht="18.75" customHeight="1">
      <c r="A4" s="58"/>
      <c r="B4" s="58"/>
      <c r="C4" s="58"/>
      <c r="D4" s="58"/>
      <c r="E4" s="58"/>
    </row>
    <row r="5" spans="1:5" ht="78" customHeight="1">
      <c r="A5" s="332" t="s">
        <v>234</v>
      </c>
      <c r="B5" s="332"/>
      <c r="C5" s="332"/>
      <c r="D5" s="332"/>
      <c r="E5" s="332"/>
    </row>
    <row r="6" spans="1:5" ht="19.5" customHeight="1">
      <c r="A6" s="58"/>
      <c r="B6" s="58"/>
      <c r="C6" s="58"/>
      <c r="D6" s="177"/>
      <c r="E6" s="177"/>
    </row>
    <row r="7" spans="1:5" ht="19.5" customHeight="1">
      <c r="A7" s="58"/>
      <c r="B7" s="58"/>
      <c r="C7" s="58"/>
      <c r="D7" s="58"/>
      <c r="E7" s="178"/>
    </row>
    <row r="8" spans="1:5" ht="19.5" customHeight="1">
      <c r="A8" s="6" t="s">
        <v>180</v>
      </c>
      <c r="B8" s="6" t="s">
        <v>1</v>
      </c>
      <c r="C8" s="6" t="s">
        <v>62</v>
      </c>
      <c r="D8" s="6" t="s">
        <v>235</v>
      </c>
      <c r="E8" s="6" t="s">
        <v>236</v>
      </c>
    </row>
    <row r="9" spans="1:5" ht="30" customHeight="1">
      <c r="A9" s="179" t="s">
        <v>237</v>
      </c>
      <c r="B9" s="334" t="s">
        <v>238</v>
      </c>
      <c r="C9" s="334"/>
      <c r="D9" s="334"/>
      <c r="E9" s="334"/>
    </row>
    <row r="10" spans="1:5" ht="51.75" customHeight="1">
      <c r="A10" s="180" t="s">
        <v>183</v>
      </c>
      <c r="B10" s="181">
        <v>756</v>
      </c>
      <c r="C10" s="181"/>
      <c r="D10" s="182" t="s">
        <v>29</v>
      </c>
      <c r="E10" s="183">
        <f>SUM(E11)</f>
        <v>85000</v>
      </c>
    </row>
    <row r="11" spans="1:5" ht="41.25" customHeight="1">
      <c r="A11" s="184"/>
      <c r="B11" s="185"/>
      <c r="C11" s="185">
        <v>75618</v>
      </c>
      <c r="D11" s="47" t="s">
        <v>239</v>
      </c>
      <c r="E11" s="142">
        <v>85000</v>
      </c>
    </row>
    <row r="12" spans="1:5" ht="30" customHeight="1">
      <c r="A12" s="186" t="s">
        <v>240</v>
      </c>
      <c r="B12" s="335" t="s">
        <v>241</v>
      </c>
      <c r="C12" s="335"/>
      <c r="D12" s="335"/>
      <c r="E12" s="335"/>
    </row>
    <row r="13" spans="1:5" ht="30" customHeight="1">
      <c r="A13" s="184" t="s">
        <v>183</v>
      </c>
      <c r="B13" s="187" t="s">
        <v>114</v>
      </c>
      <c r="C13" s="20"/>
      <c r="D13" s="46" t="s">
        <v>115</v>
      </c>
      <c r="E13" s="188">
        <f>SUM(E14:E15)</f>
        <v>85000</v>
      </c>
    </row>
    <row r="14" spans="1:5" ht="30" customHeight="1">
      <c r="A14" s="184"/>
      <c r="B14" s="189"/>
      <c r="C14" s="190" t="s">
        <v>118</v>
      </c>
      <c r="D14" s="47" t="s">
        <v>119</v>
      </c>
      <c r="E14" s="24">
        <v>2000</v>
      </c>
    </row>
    <row r="15" spans="1:5" ht="30" customHeight="1">
      <c r="A15" s="184"/>
      <c r="B15" s="189"/>
      <c r="C15" s="190" t="s">
        <v>120</v>
      </c>
      <c r="D15" s="47" t="s">
        <v>121</v>
      </c>
      <c r="E15" s="23">
        <v>83000</v>
      </c>
    </row>
    <row r="17" ht="12.75">
      <c r="A17" s="191"/>
    </row>
    <row r="18" ht="12.75">
      <c r="A18" s="116"/>
    </row>
    <row r="20" ht="12.75">
      <c r="A20" s="116"/>
    </row>
  </sheetData>
  <sheetProtection selectLockedCells="1" selectUnlockedCells="1"/>
  <mergeCells count="4">
    <mergeCell ref="E2:E3"/>
    <mergeCell ref="A5:E5"/>
    <mergeCell ref="B9:E9"/>
    <mergeCell ref="B12:E12"/>
  </mergeCells>
  <printOptions/>
  <pageMargins left="0.75" right="0.75" top="1" bottom="1" header="0.5118055555555555" footer="0.5"/>
  <pageSetup horizontalDpi="300" verticalDpi="300" orientation="portrait" paperSize="9" r:id="rId1"/>
  <headerFooter alignWithMargins="0"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G18"/>
  <sheetViews>
    <sheetView zoomScalePageLayoutView="0" workbookViewId="0" topLeftCell="A1">
      <selection activeCell="E1" sqref="E1:E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2.57421875" style="0" customWidth="1"/>
    <col min="5" max="5" width="22.28125" style="0" customWidth="1"/>
  </cols>
  <sheetData>
    <row r="1" spans="1:5" ht="12.75" customHeight="1">
      <c r="A1" s="1"/>
      <c r="B1" s="1"/>
      <c r="C1" s="1"/>
      <c r="D1" s="1"/>
      <c r="E1" s="336" t="s">
        <v>324</v>
      </c>
    </row>
    <row r="2" spans="1:5" ht="25.5" customHeight="1">
      <c r="A2" s="1"/>
      <c r="B2" s="1"/>
      <c r="C2" s="1"/>
      <c r="D2" s="1"/>
      <c r="E2" s="336"/>
    </row>
    <row r="3" spans="1:5" ht="12.75">
      <c r="A3" s="1"/>
      <c r="B3" s="1"/>
      <c r="C3" s="1"/>
      <c r="D3" s="1"/>
      <c r="E3" s="336"/>
    </row>
    <row r="4" spans="1:5" ht="77.25" customHeight="1">
      <c r="A4" s="330" t="s">
        <v>303</v>
      </c>
      <c r="B4" s="330"/>
      <c r="C4" s="330"/>
      <c r="D4" s="330"/>
      <c r="E4" s="330"/>
    </row>
    <row r="5" spans="1:5" ht="19.5" customHeight="1">
      <c r="A5" s="1"/>
      <c r="B5" s="1"/>
      <c r="C5" s="1"/>
      <c r="D5" s="58"/>
      <c r="E5" s="178"/>
    </row>
    <row r="6" spans="1:5" ht="19.5" customHeight="1">
      <c r="A6" s="304" t="s">
        <v>180</v>
      </c>
      <c r="B6" s="304" t="s">
        <v>1</v>
      </c>
      <c r="C6" s="304" t="s">
        <v>62</v>
      </c>
      <c r="D6" s="331" t="s">
        <v>242</v>
      </c>
      <c r="E6" s="331" t="s">
        <v>243</v>
      </c>
    </row>
    <row r="7" spans="1:5" ht="19.5" customHeight="1">
      <c r="A7" s="304"/>
      <c r="B7" s="304"/>
      <c r="C7" s="304"/>
      <c r="D7" s="331"/>
      <c r="E7" s="331"/>
    </row>
    <row r="8" spans="1:5" ht="19.5" customHeight="1">
      <c r="A8" s="304"/>
      <c r="B8" s="304"/>
      <c r="C8" s="304"/>
      <c r="D8" s="331"/>
      <c r="E8" s="331"/>
    </row>
    <row r="9" spans="1:5" ht="7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</row>
    <row r="10" spans="1:5" ht="27.75" customHeight="1">
      <c r="A10" s="192" t="s">
        <v>183</v>
      </c>
      <c r="B10" s="293">
        <v>801</v>
      </c>
      <c r="C10" s="294">
        <v>80101</v>
      </c>
      <c r="D10" s="193" t="s">
        <v>244</v>
      </c>
      <c r="E10" s="194">
        <v>302000</v>
      </c>
    </row>
    <row r="11" spans="1:5" ht="27.75" customHeight="1">
      <c r="A11" s="192" t="s">
        <v>185</v>
      </c>
      <c r="B11" s="293">
        <v>801</v>
      </c>
      <c r="C11" s="294">
        <v>80103</v>
      </c>
      <c r="D11" s="195" t="s">
        <v>245</v>
      </c>
      <c r="E11" s="194">
        <v>126000</v>
      </c>
    </row>
    <row r="12" spans="1:5" ht="30" customHeight="1">
      <c r="A12" s="196" t="s">
        <v>183</v>
      </c>
      <c r="B12" s="295" t="s">
        <v>150</v>
      </c>
      <c r="C12" s="296" t="s">
        <v>152</v>
      </c>
      <c r="D12" s="195" t="s">
        <v>246</v>
      </c>
      <c r="E12" s="24">
        <v>132000</v>
      </c>
    </row>
    <row r="13" spans="1:7" ht="30" customHeight="1">
      <c r="A13" s="197" t="s">
        <v>185</v>
      </c>
      <c r="B13" s="190" t="s">
        <v>150</v>
      </c>
      <c r="C13" s="297" t="s">
        <v>154</v>
      </c>
      <c r="D13" s="198" t="s">
        <v>247</v>
      </c>
      <c r="E13" s="24">
        <v>200000</v>
      </c>
      <c r="G13" s="62"/>
    </row>
    <row r="14" spans="1:5" s="61" customFormat="1" ht="30" customHeight="1">
      <c r="A14" s="305" t="s">
        <v>3</v>
      </c>
      <c r="B14" s="305"/>
      <c r="C14" s="305"/>
      <c r="D14" s="305"/>
      <c r="E14" s="188">
        <f>SUM(E10:E13)</f>
        <v>760000</v>
      </c>
    </row>
    <row r="16" ht="12.75">
      <c r="A16" s="116"/>
    </row>
    <row r="17" ht="12.75">
      <c r="D17" s="75"/>
    </row>
    <row r="18" ht="12.75">
      <c r="E18" s="62"/>
    </row>
  </sheetData>
  <sheetProtection selectLockedCells="1" selectUnlockedCells="1"/>
  <mergeCells count="8">
    <mergeCell ref="E1:E3"/>
    <mergeCell ref="A14:D14"/>
    <mergeCell ref="A4:E4"/>
    <mergeCell ref="A6:A8"/>
    <mergeCell ref="B6:B8"/>
    <mergeCell ref="C6:C8"/>
    <mergeCell ref="D6:D8"/>
    <mergeCell ref="E6:E8"/>
  </mergeCells>
  <printOptions/>
  <pageMargins left="0.75" right="0.75" top="1" bottom="1" header="0.5118055555555555" footer="0.5"/>
  <pageSetup horizontalDpi="300" verticalDpi="300" orientation="portrait" paperSize="9" r:id="rId1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G24"/>
  <sheetViews>
    <sheetView zoomScalePageLayoutView="0" workbookViewId="0" topLeftCell="A16">
      <selection activeCell="E1" sqref="E1:E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3.7109375" style="0" customWidth="1"/>
    <col min="5" max="5" width="19.7109375" style="0" customWidth="1"/>
  </cols>
  <sheetData>
    <row r="1" spans="1:5" ht="31.5" customHeight="1">
      <c r="A1" s="1"/>
      <c r="B1" s="1"/>
      <c r="C1" s="1"/>
      <c r="D1" s="1"/>
      <c r="E1" s="336" t="s">
        <v>325</v>
      </c>
    </row>
    <row r="2" spans="1:5" ht="15" customHeight="1">
      <c r="A2" s="1"/>
      <c r="B2" s="1"/>
      <c r="C2" s="1"/>
      <c r="D2" s="1"/>
      <c r="E2" s="336"/>
    </row>
    <row r="3" spans="1:5" ht="12.75">
      <c r="A3" s="1"/>
      <c r="B3" s="1"/>
      <c r="C3" s="1"/>
      <c r="D3" s="1"/>
      <c r="E3" s="336"/>
    </row>
    <row r="4" spans="1:5" ht="59.25" customHeight="1">
      <c r="A4" s="332" t="s">
        <v>307</v>
      </c>
      <c r="B4" s="332"/>
      <c r="C4" s="332"/>
      <c r="D4" s="332"/>
      <c r="E4" s="332"/>
    </row>
    <row r="5" spans="1:5" ht="19.5" customHeight="1">
      <c r="A5" s="1"/>
      <c r="B5" s="1"/>
      <c r="C5" s="1"/>
      <c r="D5" s="240"/>
      <c r="E5" s="178"/>
    </row>
    <row r="6" spans="1:5" ht="19.5" customHeight="1">
      <c r="A6" s="304" t="s">
        <v>180</v>
      </c>
      <c r="B6" s="304" t="s">
        <v>1</v>
      </c>
      <c r="C6" s="304" t="s">
        <v>62</v>
      </c>
      <c r="D6" s="331" t="s">
        <v>242</v>
      </c>
      <c r="E6" s="331" t="s">
        <v>243</v>
      </c>
    </row>
    <row r="7" spans="1:5" ht="19.5" customHeight="1">
      <c r="A7" s="304"/>
      <c r="B7" s="304"/>
      <c r="C7" s="304"/>
      <c r="D7" s="331"/>
      <c r="E7" s="331"/>
    </row>
    <row r="8" spans="1:5" ht="19.5" customHeight="1">
      <c r="A8" s="304"/>
      <c r="B8" s="304"/>
      <c r="C8" s="304"/>
      <c r="D8" s="331"/>
      <c r="E8" s="331"/>
    </row>
    <row r="9" spans="1:5" ht="7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</row>
    <row r="10" spans="1:5" ht="23.25" customHeight="1">
      <c r="A10" s="337" t="s">
        <v>248</v>
      </c>
      <c r="B10" s="337"/>
      <c r="C10" s="337"/>
      <c r="D10" s="199"/>
      <c r="E10" s="200">
        <f>SUM(E11:E13)</f>
        <v>6044</v>
      </c>
    </row>
    <row r="11" spans="1:6" ht="30" customHeight="1">
      <c r="A11" s="185">
        <v>1</v>
      </c>
      <c r="B11" s="185">
        <v>801</v>
      </c>
      <c r="C11" s="185">
        <v>80101</v>
      </c>
      <c r="D11" s="201" t="s">
        <v>249</v>
      </c>
      <c r="E11" s="202">
        <v>1944</v>
      </c>
      <c r="F11" s="62"/>
    </row>
    <row r="12" spans="1:5" ht="30" customHeight="1">
      <c r="A12" s="185">
        <v>2</v>
      </c>
      <c r="B12" s="185">
        <v>801</v>
      </c>
      <c r="C12" s="185">
        <v>80110</v>
      </c>
      <c r="D12" s="201" t="s">
        <v>249</v>
      </c>
      <c r="E12" s="202">
        <v>1100</v>
      </c>
    </row>
    <row r="13" spans="1:5" ht="30" customHeight="1">
      <c r="A13" s="185">
        <v>3</v>
      </c>
      <c r="B13" s="185">
        <v>801</v>
      </c>
      <c r="C13" s="185">
        <v>80195</v>
      </c>
      <c r="D13" s="201" t="s">
        <v>250</v>
      </c>
      <c r="E13" s="202">
        <v>3000</v>
      </c>
    </row>
    <row r="14" spans="1:5" ht="25.5" customHeight="1">
      <c r="A14" s="338" t="s">
        <v>251</v>
      </c>
      <c r="B14" s="338"/>
      <c r="C14" s="338"/>
      <c r="D14" s="203"/>
      <c r="E14" s="200">
        <f>SUM(E15:E21)</f>
        <v>55000</v>
      </c>
    </row>
    <row r="15" spans="1:5" ht="63.75" customHeight="1">
      <c r="A15" s="185">
        <v>1</v>
      </c>
      <c r="B15" s="185">
        <v>926</v>
      </c>
      <c r="C15" s="185">
        <v>92605</v>
      </c>
      <c r="D15" s="298" t="s">
        <v>272</v>
      </c>
      <c r="E15" s="23">
        <v>40000</v>
      </c>
    </row>
    <row r="16" spans="1:5" ht="30" customHeight="1">
      <c r="A16" s="185">
        <v>2</v>
      </c>
      <c r="B16" s="185">
        <v>926</v>
      </c>
      <c r="C16" s="185">
        <v>92605</v>
      </c>
      <c r="D16" s="298" t="s">
        <v>308</v>
      </c>
      <c r="E16" s="23">
        <v>2000</v>
      </c>
    </row>
    <row r="17" spans="1:7" ht="30" customHeight="1">
      <c r="A17" s="185">
        <v>3</v>
      </c>
      <c r="B17" s="185">
        <v>926</v>
      </c>
      <c r="C17" s="185">
        <v>92605</v>
      </c>
      <c r="D17" s="298" t="s">
        <v>312</v>
      </c>
      <c r="E17" s="23">
        <v>3000</v>
      </c>
      <c r="F17" s="45"/>
      <c r="G17" s="83"/>
    </row>
    <row r="18" spans="1:5" ht="30" customHeight="1">
      <c r="A18" s="185">
        <v>4</v>
      </c>
      <c r="B18" s="185">
        <v>926</v>
      </c>
      <c r="C18" s="185">
        <v>92605</v>
      </c>
      <c r="D18" s="298" t="s">
        <v>274</v>
      </c>
      <c r="E18" s="23">
        <v>2000</v>
      </c>
    </row>
    <row r="19" spans="1:5" ht="34.5" customHeight="1">
      <c r="A19" s="185">
        <v>5</v>
      </c>
      <c r="B19" s="185">
        <v>926</v>
      </c>
      <c r="C19" s="185">
        <v>92605</v>
      </c>
      <c r="D19" s="298" t="s">
        <v>273</v>
      </c>
      <c r="E19" s="23">
        <v>5000</v>
      </c>
    </row>
    <row r="20" spans="1:5" ht="26.25" customHeight="1">
      <c r="A20" s="185">
        <v>6</v>
      </c>
      <c r="B20" s="185">
        <v>926</v>
      </c>
      <c r="C20" s="185">
        <v>92605</v>
      </c>
      <c r="D20" s="298" t="s">
        <v>252</v>
      </c>
      <c r="E20" s="23">
        <v>1000</v>
      </c>
    </row>
    <row r="21" spans="1:6" ht="30" customHeight="1">
      <c r="A21" s="185">
        <v>7</v>
      </c>
      <c r="B21" s="185">
        <v>926</v>
      </c>
      <c r="C21" s="185">
        <v>92605</v>
      </c>
      <c r="D21" s="298" t="s">
        <v>253</v>
      </c>
      <c r="E21" s="23">
        <v>2000</v>
      </c>
      <c r="F21" s="62"/>
    </row>
    <row r="22" spans="1:6" s="61" customFormat="1" ht="30" customHeight="1">
      <c r="A22" s="305" t="s">
        <v>3</v>
      </c>
      <c r="B22" s="305"/>
      <c r="C22" s="305"/>
      <c r="D22" s="305"/>
      <c r="E22" s="188">
        <f>E14+E10</f>
        <v>61044</v>
      </c>
      <c r="F22" s="98"/>
    </row>
    <row r="24" ht="12.75">
      <c r="A24" s="116"/>
    </row>
  </sheetData>
  <sheetProtection selectLockedCells="1" selectUnlockedCells="1"/>
  <mergeCells count="10">
    <mergeCell ref="E1:E3"/>
    <mergeCell ref="A10:C10"/>
    <mergeCell ref="A14:C14"/>
    <mergeCell ref="A22:D22"/>
    <mergeCell ref="A4:E4"/>
    <mergeCell ref="A6:A8"/>
    <mergeCell ref="B6:B8"/>
    <mergeCell ref="C6:C8"/>
    <mergeCell ref="D6:D8"/>
    <mergeCell ref="E6:E8"/>
  </mergeCells>
  <printOptions/>
  <pageMargins left="0.75" right="0.75" top="1" bottom="1" header="0.5118055555555555" footer="0.5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Monika Stypułkowska</cp:lastModifiedBy>
  <cp:lastPrinted>2013-02-05T12:17:22Z</cp:lastPrinted>
  <dcterms:created xsi:type="dcterms:W3CDTF">2012-11-09T18:10:20Z</dcterms:created>
  <dcterms:modified xsi:type="dcterms:W3CDTF">2013-02-05T12:17:23Z</dcterms:modified>
  <cp:category/>
  <cp:version/>
  <cp:contentType/>
  <cp:contentStatus/>
</cp:coreProperties>
</file>